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00" windowWidth="28830" windowHeight="6345" activeTab="1"/>
  </bookViews>
  <sheets>
    <sheet name="Titul" sheetId="4" r:id="rId1"/>
    <sheet name="Rekapitulace" sheetId="2" r:id="rId2"/>
    <sheet name="Stavební část" sheetId="3" r:id="rId3"/>
    <sheet name="ZTI" sheetId="5" r:id="rId4"/>
    <sheet name="ÚT_VZT" sheetId="8" r:id="rId5"/>
    <sheet name="Silnoproud" sheetId="9" r:id="rId6"/>
    <sheet name="Slaboproud" sheetId="10" r:id="rId7"/>
    <sheet name="MaR" sheetId="7" r:id="rId8"/>
    <sheet name="SO_VN+ON" sheetId="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 localSheetId="8">#REF!</definedName>
    <definedName name="_" localSheetId="0">#REF!</definedName>
    <definedName name="_">#REF!</definedName>
    <definedName name="____B100000">[1]CH!$C$9580</definedName>
    <definedName name="___B100000">[1]CH!$C$9580</definedName>
    <definedName name="__2" localSheetId="8">#REF!</definedName>
    <definedName name="__2" localSheetId="0">#REF!</definedName>
    <definedName name="__2">#REF!</definedName>
    <definedName name="__3" localSheetId="8">#REF!</definedName>
    <definedName name="__3" localSheetId="0">#REF!</definedName>
    <definedName name="__3">#REF!</definedName>
    <definedName name="__4" localSheetId="8">#REF!</definedName>
    <definedName name="__4" localSheetId="0">#REF!</definedName>
    <definedName name="__4">#REF!</definedName>
    <definedName name="__B100000" localSheetId="8">#REF!</definedName>
    <definedName name="__B100000" localSheetId="0">#REF!</definedName>
    <definedName name="__B100000">[1]CH!$C$9580</definedName>
    <definedName name="__CENA__" localSheetId="8">'SO_VN+ON'!#REF!</definedName>
    <definedName name="__CENA__" localSheetId="3">ZTI!$G$7:$G$98</definedName>
    <definedName name="__CENA__">'Stavební část'!$I$7:$I$3126</definedName>
    <definedName name="__MAIN__" localSheetId="8">'SO_VN+ON'!$A$1:$CH$5</definedName>
    <definedName name="__MAIN__" localSheetId="0">#REF!</definedName>
    <definedName name="__MAIN__" localSheetId="3">ZTI!$A$1:$CL$97</definedName>
    <definedName name="__MAIN__">'Stavební část'!$A$1:$CL$3125</definedName>
    <definedName name="__MAIN___3" localSheetId="8">#REF!</definedName>
    <definedName name="__MAIN___3" localSheetId="0">#REF!</definedName>
    <definedName name="__MAIN___3">#REF!</definedName>
    <definedName name="__MAIN2__" localSheetId="1">Rekapitulace!$A$1:$D$80</definedName>
    <definedName name="__MAIN2__" localSheetId="8">#REF!</definedName>
    <definedName name="__MAIN2__" localSheetId="0">#REF!</definedName>
    <definedName name="__MAIN2__" localSheetId="3">#REF!</definedName>
    <definedName name="__MAIN2__">#REF!</definedName>
    <definedName name="__MAIN2___2" localSheetId="0">#REF!</definedName>
    <definedName name="__MAIN2___2">#REF!</definedName>
    <definedName name="__MAIN3__" localSheetId="8">#REF!</definedName>
    <definedName name="__MAIN3__" localSheetId="0">#REF!</definedName>
    <definedName name="__MAIN3__" localSheetId="3">#REF!</definedName>
    <definedName name="__MAIN3__">#REF!</definedName>
    <definedName name="__SAZBA__" localSheetId="8">'SO_VN+ON'!#REF!</definedName>
    <definedName name="__SAZBA__" localSheetId="0">'[2]SO 311_DA'!#REF!</definedName>
    <definedName name="__SAZBA__" localSheetId="3">ZTI!#REF!</definedName>
    <definedName name="__SAZBA__">'Stavební část'!#REF!</definedName>
    <definedName name="__T0__" localSheetId="8">'SO_VN+ON'!$A$5:$G$5</definedName>
    <definedName name="__T0__" localSheetId="0">#REF!</definedName>
    <definedName name="__T0__" localSheetId="3">ZTI!$A$6:$J$97</definedName>
    <definedName name="__T0__">'Stavební část'!$A$5:$M$3125</definedName>
    <definedName name="__T0___3" localSheetId="8">#REF!</definedName>
    <definedName name="__T0___3" localSheetId="0">#REF!</definedName>
    <definedName name="__T0___3">#REF!</definedName>
    <definedName name="__T1__" localSheetId="8">'SO_VN+ON'!#REF!</definedName>
    <definedName name="__T1__" localSheetId="0">#REF!</definedName>
    <definedName name="__T1__" localSheetId="3">ZTI!$A$6:$J$23</definedName>
    <definedName name="__T1__">'Stavební část'!$A$6:$M$1414</definedName>
    <definedName name="__T1___3" localSheetId="8">#REF!</definedName>
    <definedName name="__T1___3" localSheetId="0">#REF!</definedName>
    <definedName name="__T1___3">#REF!</definedName>
    <definedName name="__T2__" localSheetId="8">'SO_VN+ON'!#REF!</definedName>
    <definedName name="__T2__" localSheetId="0">#REF!</definedName>
    <definedName name="__T2__" localSheetId="3">ZTI!$A$7:$CL$23</definedName>
    <definedName name="__T2__">'Stavební část'!$A$7:$CL$61</definedName>
    <definedName name="__T2___1" localSheetId="8">'[3]Výkaz výměr'!#REF!</definedName>
    <definedName name="__T2___1" localSheetId="0">'[3]Výkaz výměr'!#REF!</definedName>
    <definedName name="__T2___1">'[3]Výkaz výměr'!#REF!</definedName>
    <definedName name="__T2___3" localSheetId="8">#REF!</definedName>
    <definedName name="__T2___3" localSheetId="0">#REF!</definedName>
    <definedName name="__T2___3">#REF!</definedName>
    <definedName name="__T3__" localSheetId="8">'SO_VN+ON'!#REF!</definedName>
    <definedName name="__T3__" localSheetId="0">'[4]SO_01_03_Stavební práce'!#REF!</definedName>
    <definedName name="__T3__" localSheetId="3">ZTI!$8:$8</definedName>
    <definedName name="__T3__">'Stavební část'!$8:$9</definedName>
    <definedName name="__T3___1" localSheetId="8">'[3]Výkaz výměr'!#REF!</definedName>
    <definedName name="__T3___1" localSheetId="0">'[3]Výkaz výměr'!#REF!</definedName>
    <definedName name="__T3___1">'[3]Výkaz výměr'!#REF!</definedName>
    <definedName name="__T3___3" localSheetId="8">#REF!</definedName>
    <definedName name="__T3___3" localSheetId="0">#REF!</definedName>
    <definedName name="__T3___3">#REF!</definedName>
    <definedName name="__T4__" localSheetId="8">'SO_VN+ON'!#REF!</definedName>
    <definedName name="__T4__" localSheetId="0">#REF!</definedName>
    <definedName name="__T4__" localSheetId="3">ZTI!#REF!</definedName>
    <definedName name="__T4__">'Stavební část'!$C$9:$F$9</definedName>
    <definedName name="__T4___3" localSheetId="8">#REF!</definedName>
    <definedName name="__T4___3" localSheetId="0">#REF!</definedName>
    <definedName name="__T4___3">#REF!</definedName>
    <definedName name="__T5__" localSheetId="0">#REF!</definedName>
    <definedName name="__T6__" localSheetId="8">#REF!</definedName>
    <definedName name="__T6__" localSheetId="0">#REF!</definedName>
    <definedName name="__T6__">#REF!</definedName>
    <definedName name="__TE0__" localSheetId="8">#REF!</definedName>
    <definedName name="__TE0__" localSheetId="0">#REF!</definedName>
    <definedName name="__TE0__" localSheetId="3">#REF!</definedName>
    <definedName name="__TE0__">#REF!</definedName>
    <definedName name="__TE1__" localSheetId="8">#REF!</definedName>
    <definedName name="__TE1__" localSheetId="0">#REF!</definedName>
    <definedName name="__TE1__" localSheetId="3">#REF!</definedName>
    <definedName name="__TE1__">#REF!</definedName>
    <definedName name="__TE2__" localSheetId="8">#REF!</definedName>
    <definedName name="__TE2__" localSheetId="0">#REF!</definedName>
    <definedName name="__TE2__" localSheetId="3">#REF!</definedName>
    <definedName name="__TE2__">#REF!</definedName>
    <definedName name="__TE3__" localSheetId="8">#REF!</definedName>
    <definedName name="__TE3__" localSheetId="0">#REF!</definedName>
    <definedName name="__TE3__">#REF!</definedName>
    <definedName name="__TR0__" localSheetId="1">Rekapitulace!$A$6:$B$8</definedName>
    <definedName name="__TR0__" localSheetId="8">#REF!</definedName>
    <definedName name="__TR0__" localSheetId="0">#REF!</definedName>
    <definedName name="__TR0__" localSheetId="3">#REF!</definedName>
    <definedName name="__TR0__">#REF!</definedName>
    <definedName name="__TR0___2" localSheetId="0">#REF!</definedName>
    <definedName name="__TR0___2">#REF!</definedName>
    <definedName name="__TR1__" localSheetId="1">Rekapitulace!$A$7:$B$8</definedName>
    <definedName name="__TR1__" localSheetId="8">#REF!</definedName>
    <definedName name="__TR1__" localSheetId="0">#REF!</definedName>
    <definedName name="__TR1__" localSheetId="3">#REF!</definedName>
    <definedName name="__TR1__">#REF!</definedName>
    <definedName name="__TR1___2" localSheetId="0">#REF!</definedName>
    <definedName name="__TR1___2">#REF!</definedName>
    <definedName name="__TR2__" localSheetId="1">Rekapitulace!$A$8:$B$8</definedName>
    <definedName name="__TR2__" localSheetId="8">#REF!</definedName>
    <definedName name="__TR2__" localSheetId="0">#REF!</definedName>
    <definedName name="__TR2__" localSheetId="3">#REF!</definedName>
    <definedName name="__TR2__">#REF!</definedName>
    <definedName name="__TR2___2" localSheetId="0">#REF!</definedName>
    <definedName name="__TR2___2">#REF!</definedName>
    <definedName name="__TR3__" localSheetId="0">#REF!</definedName>
    <definedName name="__TR3__">#REF!</definedName>
    <definedName name="__TR4__" localSheetId="0">#REF!</definedName>
    <definedName name="__TR4__">#REF!</definedName>
    <definedName name="__TR5__" localSheetId="0">#REF!</definedName>
    <definedName name="__TR5__">#REF!</definedName>
    <definedName name="_1Excel_BuiltIn_Print_Area_1_1" localSheetId="0">#REF!</definedName>
    <definedName name="_1Excel_BuiltIn_Print_Area_1_1">#REF!</definedName>
    <definedName name="_B100000" localSheetId="8">[1]CH!$C$9580</definedName>
    <definedName name="_B100000" localSheetId="0">[1]CH!$C$9580</definedName>
    <definedName name="_B100000">#REF!</definedName>
    <definedName name="_xlnm._FilterDatabase" localSheetId="5" hidden="1">Silnoproud!$B$4:$E$97</definedName>
    <definedName name="_xlnm._FilterDatabase" localSheetId="4" hidden="1">ÚT_VZT!#REF!</definedName>
    <definedName name="_VO1">'[5]SO 01 - 06 ELEKTROINSTALACE'!$B$9644</definedName>
    <definedName name="_VO2">'[5]SO 01 - 06 ELEKTROINSTALACE'!$B$9644</definedName>
    <definedName name="a" localSheetId="8">#REF!</definedName>
    <definedName name="A" localSheetId="0">#REF!</definedName>
    <definedName name="A">#REF!</definedName>
    <definedName name="aaaa" localSheetId="8">'[6]Hydrotechnické výpočty'!#REF!</definedName>
    <definedName name="aaaa" localSheetId="0">'[6]Hydrotechnické výpočty'!#REF!</definedName>
    <definedName name="aaaa">'[6]Hydrotechnické výpočty'!#REF!</definedName>
    <definedName name="aaaaa" localSheetId="0">'[6]Hydrotechnické výpočty'!#REF!</definedName>
    <definedName name="aaaaa">'[6]Hydrotechnické výpočty'!#REF!</definedName>
    <definedName name="aaaaaaa" localSheetId="8">'[6]Hydrotechnické výpočty'!#REF!</definedName>
    <definedName name="aaaaaaa" localSheetId="0">'[6]Hydrotechnické výpočty'!#REF!</definedName>
    <definedName name="aaaaaaa">'[6]Hydrotechnické výpočty'!#REF!</definedName>
    <definedName name="AccessDatabase" hidden="1">"C:\Marek\ex - nab99\Czg 990.mdb"</definedName>
    <definedName name="AS" localSheetId="8">#REF!</definedName>
    <definedName name="AS" localSheetId="0">#REF!</definedName>
    <definedName name="AS">#REF!</definedName>
    <definedName name="AS_2" localSheetId="8">#REF!</definedName>
    <definedName name="AS_2" localSheetId="0">#REF!</definedName>
    <definedName name="AS_2">#REF!</definedName>
    <definedName name="AS_4" localSheetId="8">#REF!</definedName>
    <definedName name="AS_4" localSheetId="0">#REF!</definedName>
    <definedName name="AS_4">#REF!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XA_8195" localSheetId="8">[7]PODLAHY!#REF!</definedName>
    <definedName name="AXA_8195" localSheetId="0">[7]PODLAHY!#REF!</definedName>
    <definedName name="AXA_8195">[7]PODLAHY!#REF!</definedName>
    <definedName name="Banka" localSheetId="8">#REF!</definedName>
    <definedName name="Banka" localSheetId="0">#REF!</definedName>
    <definedName name="Banka">#REF!</definedName>
    <definedName name="Banka_2" localSheetId="8">#REF!</definedName>
    <definedName name="Banka_2" localSheetId="0">#REF!</definedName>
    <definedName name="Banka_2">#REF!</definedName>
    <definedName name="Banka_3" localSheetId="8">#REF!</definedName>
    <definedName name="Banka_3" localSheetId="0">#REF!</definedName>
    <definedName name="Banka_3">#REF!</definedName>
    <definedName name="Banka_30" localSheetId="0">#REF!</definedName>
    <definedName name="Banka_30">#REF!</definedName>
    <definedName name="Banka_32" localSheetId="0">#REF!</definedName>
    <definedName name="Banka_32">#REF!</definedName>
    <definedName name="Banka_34" localSheetId="0">#REF!</definedName>
    <definedName name="Banka_34">#REF!</definedName>
    <definedName name="Banka_35" localSheetId="0">#REF!</definedName>
    <definedName name="Banka_35">#REF!</definedName>
    <definedName name="Banka_37" localSheetId="0">#REF!</definedName>
    <definedName name="Banka_37">#REF!</definedName>
    <definedName name="Banka_4" localSheetId="0">#REF!</definedName>
    <definedName name="Banka_4">#REF!</definedName>
    <definedName name="Banka_41" localSheetId="0">#REF!</definedName>
    <definedName name="Banka_41">#REF!</definedName>
    <definedName name="Banka_42" localSheetId="0">#REF!</definedName>
    <definedName name="Banka_42">#REF!</definedName>
    <definedName name="Banka_43" localSheetId="0">#REF!</definedName>
    <definedName name="Banka_43">#REF!</definedName>
    <definedName name="bezdrát" localSheetId="0">#REF!</definedName>
    <definedName name="bezdrát">#REF!</definedName>
    <definedName name="bezdrátP" localSheetId="0">#REF!</definedName>
    <definedName name="bezdrátP">#REF!</definedName>
    <definedName name="BuiltIn_Print_Area___1">"$List1.$A$#REF!:$F$#REF!"</definedName>
    <definedName name="ccccccc" localSheetId="8">#REF!</definedName>
    <definedName name="ccccccc" localSheetId="0">#REF!</definedName>
    <definedName name="ccccccc">#REF!</definedName>
    <definedName name="Cena_dokumentace" localSheetId="8">#REF!</definedName>
    <definedName name="Cena_dokumentace" localSheetId="0">#REF!</definedName>
    <definedName name="Cena_dokumentace">#REF!</definedName>
    <definedName name="Ceník">[8]Cenik!$A$2:$F$10905</definedName>
    <definedName name="CK" localSheetId="8">#REF!</definedName>
    <definedName name="CK" localSheetId="0">#REF!</definedName>
    <definedName name="CK">#REF!</definedName>
    <definedName name="CK_2" localSheetId="8">#REF!</definedName>
    <definedName name="CK_2" localSheetId="0">#REF!</definedName>
    <definedName name="CK_2">#REF!</definedName>
    <definedName name="CK_4" localSheetId="8">#REF!</definedName>
    <definedName name="CK_4" localSheetId="0">#REF!</definedName>
    <definedName name="CK_4">#REF!</definedName>
    <definedName name="CK_5" localSheetId="0">#REF!</definedName>
    <definedName name="CK_5">#REF!</definedName>
    <definedName name="CK_6" localSheetId="0">#REF!</definedName>
    <definedName name="CK_6">#REF!</definedName>
    <definedName name="CK_7" localSheetId="0">#REF!</definedName>
    <definedName name="CK_7">#REF!</definedName>
    <definedName name="Clo" localSheetId="0">#REF!</definedName>
    <definedName name="Clo">#REF!</definedName>
    <definedName name="Clo_2" localSheetId="0">#REF!</definedName>
    <definedName name="Clo_2">#REF!</definedName>
    <definedName name="Clo_3" localSheetId="0">#REF!</definedName>
    <definedName name="Clo_3">#REF!</definedName>
    <definedName name="Clo_30" localSheetId="0">#REF!</definedName>
    <definedName name="Clo_30">#REF!</definedName>
    <definedName name="Clo_32" localSheetId="0">#REF!</definedName>
    <definedName name="Clo_32">#REF!</definedName>
    <definedName name="Clo_34" localSheetId="0">#REF!</definedName>
    <definedName name="Clo_34">#REF!</definedName>
    <definedName name="Clo_35" localSheetId="0">#REF!</definedName>
    <definedName name="Clo_35">#REF!</definedName>
    <definedName name="Clo_37" localSheetId="0">#REF!</definedName>
    <definedName name="Clo_37">#REF!</definedName>
    <definedName name="Clo_4" localSheetId="0">#REF!</definedName>
    <definedName name="Clo_4">#REF!</definedName>
    <definedName name="Clo_41" localSheetId="0">#REF!</definedName>
    <definedName name="Clo_41">#REF!</definedName>
    <definedName name="Clo_42" localSheetId="0">#REF!</definedName>
    <definedName name="Clo_42">#REF!</definedName>
    <definedName name="Clo_43" localSheetId="0">#REF!</definedName>
    <definedName name="Clo_43">#REF!</definedName>
    <definedName name="ČÁST_DOKUMENTACE" localSheetId="0">#REF!</definedName>
    <definedName name="ČÁST_DOKUMENTACE">#REF!</definedName>
    <definedName name="d" localSheetId="0">#REF!</definedName>
    <definedName name="d">#REF!</definedName>
    <definedName name="datab." localSheetId="0">#REF!</definedName>
    <definedName name="datab.">#REF!</definedName>
    <definedName name="_xlnm.Database" localSheetId="0">#REF!</definedName>
    <definedName name="_xlnm.Database">#REF!</definedName>
    <definedName name="DATUM" localSheetId="0">#REF!</definedName>
    <definedName name="DATUM">#REF!</definedName>
    <definedName name="DĚLENÍ_PROFESNÍHO_DILU" localSheetId="0">#REF!</definedName>
    <definedName name="DĚLENÍ_PROFESNÍHO_DILU">#REF!</definedName>
    <definedName name="DÍLČÍ_ČLENĚNÍ" localSheetId="0">#REF!</definedName>
    <definedName name="DÍLČÍ_ČLENĚNÍ">#REF!</definedName>
    <definedName name="Doprava" localSheetId="0">#REF!</definedName>
    <definedName name="Doprava">#REF!</definedName>
    <definedName name="Doprava_2" localSheetId="0">#REF!</definedName>
    <definedName name="Doprava_2">#REF!</definedName>
    <definedName name="Doprava_3" localSheetId="0">#REF!</definedName>
    <definedName name="Doprava_3">#REF!</definedName>
    <definedName name="Doprava_30" localSheetId="0">#REF!</definedName>
    <definedName name="Doprava_30">#REF!</definedName>
    <definedName name="Doprava_32" localSheetId="0">#REF!</definedName>
    <definedName name="Doprava_32">#REF!</definedName>
    <definedName name="Doprava_34" localSheetId="0">#REF!</definedName>
    <definedName name="Doprava_34">#REF!</definedName>
    <definedName name="Doprava_35" localSheetId="0">#REF!</definedName>
    <definedName name="Doprava_35">#REF!</definedName>
    <definedName name="Doprava_37" localSheetId="0">#REF!</definedName>
    <definedName name="Doprava_37">#REF!</definedName>
    <definedName name="Doprava_4" localSheetId="0">#REF!</definedName>
    <definedName name="Doprava_4">#REF!</definedName>
    <definedName name="Doprava_41" localSheetId="0">#REF!</definedName>
    <definedName name="Doprava_41">#REF!</definedName>
    <definedName name="Doprava_42" localSheetId="0">#REF!</definedName>
    <definedName name="Doprava_42">#REF!</definedName>
    <definedName name="Doprava_43" localSheetId="0">#REF!</definedName>
    <definedName name="Doprava_43">#REF!</definedName>
    <definedName name="DV" localSheetId="0">#REF!</definedName>
    <definedName name="DV">#REF!</definedName>
    <definedName name="DV_2" localSheetId="0">#REF!</definedName>
    <definedName name="DV_2">#REF!</definedName>
    <definedName name="DV_4" localSheetId="0">#REF!</definedName>
    <definedName name="DV_4">#REF!</definedName>
    <definedName name="DV_5" localSheetId="0">#REF!</definedName>
    <definedName name="DV_5">#REF!</definedName>
    <definedName name="DV_6" localSheetId="0">#REF!</definedName>
    <definedName name="DV_6">#REF!</definedName>
    <definedName name="DV_7" localSheetId="0">#REF!</definedName>
    <definedName name="DV_7">#REF!</definedName>
    <definedName name="elinstalace" localSheetId="0">#REF!</definedName>
    <definedName name="elinstalace">#REF!</definedName>
    <definedName name="elinstalaceP" localSheetId="0">#REF!</definedName>
    <definedName name="elinstalaceP">#REF!</definedName>
    <definedName name="Excel_BuiltIn__FilterDatabase_11" localSheetId="0">#REF!</definedName>
    <definedName name="Excel_BuiltIn__FilterDatabase_11">#REF!</definedName>
    <definedName name="Excel_BuiltIn_Database" localSheetId="0">#REF!</definedName>
    <definedName name="Excel_BuiltIn_Database">#REF!</definedName>
    <definedName name="Excel_BuiltIn_Database_1" localSheetId="0">#REF!</definedName>
    <definedName name="Excel_BuiltIn_Database_1">#REF!</definedName>
    <definedName name="Excel_BuiltIn_Database_24" localSheetId="0">#REF!</definedName>
    <definedName name="Excel_BuiltIn_Database_24">#REF!</definedName>
    <definedName name="Excel_BuiltIn_Database_56" localSheetId="0">#REF!</definedName>
    <definedName name="Excel_BuiltIn_Database_56">#REF!</definedName>
    <definedName name="Excel_BuiltIn_Database_61" localSheetId="0">#REF!</definedName>
    <definedName name="Excel_BuiltIn_Database_61">#REF!</definedName>
    <definedName name="Excel_BuiltIn_Print_Area_1">"$List1.$A$#REF!:$F$#REF!"</definedName>
    <definedName name="Excel_BuiltIn_Print_Area_1_1" localSheetId="8">#REF!</definedName>
    <definedName name="Excel_BuiltIn_Print_Area_1_1" localSheetId="0">#REF!</definedName>
    <definedName name="Excel_BuiltIn_Print_Area_1_1">#REF!</definedName>
    <definedName name="Excel_BuiltIn_Print_Area_35" localSheetId="8">[9]ACS!#REF!</definedName>
    <definedName name="Excel_BuiltIn_Print_Area_35" localSheetId="0">[9]ACS!#REF!</definedName>
    <definedName name="Excel_BuiltIn_Print_Area_35">[9]ACS!#REF!</definedName>
    <definedName name="Excel_BuiltIn_Print_Area_40" localSheetId="8">[9]Koup!#REF!</definedName>
    <definedName name="Excel_BuiltIn_Print_Area_40" localSheetId="0">[9]Koup!#REF!</definedName>
    <definedName name="Excel_BuiltIn_Print_Area_40">[9]Koup!#REF!</definedName>
    <definedName name="Excel_BuiltIn_Print_Titles" localSheetId="8">#REF!</definedName>
    <definedName name="Excel_BuiltIn_Print_Titles" localSheetId="0">#REF!</definedName>
    <definedName name="Excel_BuiltIn_Print_Titles">#REF!</definedName>
    <definedName name="Excel_BuiltIn_Print_Titles_1" localSheetId="8">#REF!</definedName>
    <definedName name="Excel_BuiltIn_Print_Titles_1" localSheetId="0">#REF!</definedName>
    <definedName name="Excel_BuiltIn_Print_Titles_1">#REF!</definedName>
    <definedName name="Excel_BuiltIn_Print_Titles_10" localSheetId="8">#REF!</definedName>
    <definedName name="Excel_BuiltIn_Print_Titles_10" localSheetId="0">#REF!</definedName>
    <definedName name="Excel_BuiltIn_Print_Titles_10">#REF!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4" localSheetId="0">#REF!</definedName>
    <definedName name="Excel_BuiltIn_Print_Titles_14">#REF!</definedName>
    <definedName name="Excel_BuiltIn_Print_Titles_2" localSheetId="0">#REF!</definedName>
    <definedName name="Excel_BuiltIn_Print_Titles_2">#REF!</definedName>
    <definedName name="Excel_BuiltIn_Print_Titles_2_1" localSheetId="0">#REF!</definedName>
    <definedName name="Excel_BuiltIn_Print_Titles_2_1">#REF!</definedName>
    <definedName name="Excel_BuiltIn_Print_Titles_3" localSheetId="0">#REF!</definedName>
    <definedName name="Excel_BuiltIn_Print_Titles_3">#REF!</definedName>
    <definedName name="Excel_BuiltIn_Print_Titles_34" localSheetId="8">[9]ACS!#REF!</definedName>
    <definedName name="Excel_BuiltIn_Print_Titles_34" localSheetId="0">[9]ACS!#REF!</definedName>
    <definedName name="Excel_BuiltIn_Print_Titles_34">[9]ACS!#REF!</definedName>
    <definedName name="Excel_BuiltIn_Print_Titles_35" localSheetId="8">[9]ACS!#REF!</definedName>
    <definedName name="Excel_BuiltIn_Print_Titles_35" localSheetId="0">[9]ACS!#REF!</definedName>
    <definedName name="Excel_BuiltIn_Print_Titles_35">[9]ACS!#REF!</definedName>
    <definedName name="Excel_BuiltIn_Print_Titles_37" localSheetId="8">[9]ACS!#REF!</definedName>
    <definedName name="Excel_BuiltIn_Print_Titles_37">[9]ACS!#REF!</definedName>
    <definedName name="Excel_BuiltIn_Print_Titles_4" localSheetId="8">#REF!</definedName>
    <definedName name="Excel_BuiltIn_Print_Titles_4" localSheetId="0">#REF!</definedName>
    <definedName name="Excel_BuiltIn_Print_Titles_4">#REF!</definedName>
    <definedName name="Excel_BuiltIn_Print_Titles_41" localSheetId="8">[9]ACS!#REF!</definedName>
    <definedName name="Excel_BuiltIn_Print_Titles_41" localSheetId="0">[9]ACS!#REF!</definedName>
    <definedName name="Excel_BuiltIn_Print_Titles_41">[9]ACS!#REF!</definedName>
    <definedName name="Excel_BuiltIn_Print_Titles_42" localSheetId="8">[9]ACS!#REF!</definedName>
    <definedName name="Excel_BuiltIn_Print_Titles_42">[9]ACS!#REF!</definedName>
    <definedName name="Excel_BuiltIn_Print_Titles_43" localSheetId="8">[9]ACS!#REF!</definedName>
    <definedName name="Excel_BuiltIn_Print_Titles_43">[9]ACS!#REF!</definedName>
    <definedName name="Excel_BuiltIn_Print_Titles_5" localSheetId="8">#REF!</definedName>
    <definedName name="Excel_BuiltIn_Print_Titles_5" localSheetId="0">#REF!</definedName>
    <definedName name="Excel_BuiltIn_Print_Titles_5">#REF!</definedName>
    <definedName name="Excel_BuiltIn_Print_Titles_58" localSheetId="8">[9]TS!#REF!</definedName>
    <definedName name="Excel_BuiltIn_Print_Titles_58" localSheetId="0">[9]TS!#REF!</definedName>
    <definedName name="Excel_BuiltIn_Print_Titles_58">[9]TS!#REF!</definedName>
    <definedName name="Excel_BuiltIn_Print_Titles_59">[9]vodpříp!#REF!</definedName>
    <definedName name="Excel_BuiltIn_Print_Titles_6" localSheetId="8">#REF!</definedName>
    <definedName name="Excel_BuiltIn_Print_Titles_6" localSheetId="0">#REF!</definedName>
    <definedName name="Excel_BuiltIn_Print_Titles_6">#REF!</definedName>
    <definedName name="Excel_BuiltIn_Print_Titles_7" localSheetId="8">#REF!</definedName>
    <definedName name="Excel_BuiltIn_Print_Titles_7" localSheetId="0">#REF!</definedName>
    <definedName name="Excel_BuiltIn_Print_Titles_7">#REF!</definedName>
    <definedName name="Excel_BuiltIn_Print_Titles_8" localSheetId="8">#REF!</definedName>
    <definedName name="Excel_BuiltIn_Print_Titles_8" localSheetId="0">#REF!</definedName>
    <definedName name="Excel_BuiltIn_Print_Titles_8">#REF!</definedName>
    <definedName name="Excel_BuiltIn_Print_Titles_9" localSheetId="0">#REF!</definedName>
    <definedName name="Excel_BuiltIn_Print_Titles_9">#REF!</definedName>
    <definedName name="f" localSheetId="8">#REF!</definedName>
    <definedName name="f" localSheetId="0">'[10]Hydrotechnické výpočty'!#REF!</definedName>
    <definedName name="f">'[10]Hydrotechnické výpočty'!#REF!</definedName>
    <definedName name="f_2" localSheetId="8">#REF!</definedName>
    <definedName name="f_2" localSheetId="0">#REF!</definedName>
    <definedName name="f_2">#REF!</definedName>
    <definedName name="f_4" localSheetId="0">#REF!</definedName>
    <definedName name="f_4">#REF!</definedName>
    <definedName name="f_5" localSheetId="0">#REF!</definedName>
    <definedName name="f_5">#REF!</definedName>
    <definedName name="f_6" localSheetId="0">#REF!</definedName>
    <definedName name="f_6">#REF!</definedName>
    <definedName name="f_7" localSheetId="0">#REF!</definedName>
    <definedName name="f_7">#REF!</definedName>
    <definedName name="FFFFFFF" localSheetId="0">#REF!</definedName>
    <definedName name="FFFFFFF">#REF!</definedName>
    <definedName name="FUNKCNI_CLENENI" localSheetId="0">#REF!</definedName>
    <definedName name="FUNKCNI_CLENENI">#REF!</definedName>
    <definedName name="GEKO_chlazeni">'[11]FCU-objemový průtok'!$B$42:$B$48</definedName>
    <definedName name="H" localSheetId="8">#REF!</definedName>
    <definedName name="H" localSheetId="0">#REF!</definedName>
    <definedName name="H">#REF!</definedName>
    <definedName name="H_2" localSheetId="8">#REF!</definedName>
    <definedName name="H_2" localSheetId="0">#REF!</definedName>
    <definedName name="H_2">#REF!</definedName>
    <definedName name="H_4" localSheetId="8">#REF!</definedName>
    <definedName name="H_4" localSheetId="0">#REF!</definedName>
    <definedName name="H_4">#REF!</definedName>
    <definedName name="H_5" localSheetId="0">#REF!</definedName>
    <definedName name="H_5">#REF!</definedName>
    <definedName name="H_6" localSheetId="0">#REF!</definedName>
    <definedName name="H_6">#REF!</definedName>
    <definedName name="H_7" localSheetId="0">#REF!</definedName>
    <definedName name="H_7">#REF!</definedName>
    <definedName name="HTML_CodePage" hidden="1">1250</definedName>
    <definedName name="HTML_Control" localSheetId="8" hidden="1">{"'List1'!$A$1:$I$85"}</definedName>
    <definedName name="HTML_Control" hidden="1">{"'List1'!$A$1:$I$85"}</definedName>
    <definedName name="HTML_Description" hidden="1">""</definedName>
    <definedName name="HTML_Email" hidden="1">""</definedName>
    <definedName name="HTML_Header" hidden="1">"List1"</definedName>
    <definedName name="HTML_LastUpdate" hidden="1">"3.11.1998"</definedName>
    <definedName name="HTML_LineAfter" hidden="1">TRUE</definedName>
    <definedName name="HTML_LineBefore" hidden="1">TRUE</definedName>
    <definedName name="HTML_Name" hidden="1">"Martin Bican"</definedName>
    <definedName name="HTML_OBDlg2" hidden="1">TRUE</definedName>
    <definedName name="HTML_OBDlg4" hidden="1">TRUE</definedName>
    <definedName name="HTML_OS" hidden="1">0</definedName>
    <definedName name="HTML_PathFile" hidden="1">"C:\Dokumenty\HTML.htm"</definedName>
    <definedName name="HTML_Title" hidden="1">"STEF_POL_1"</definedName>
    <definedName name="hydro">'[6]Hydrotechnické výpočty'!#REF!</definedName>
    <definedName name="hydrom">'[6]Hydrotechnické výpočty'!#REF!</definedName>
    <definedName name="Hydrotechnické_výpočty">'[6]Hydrotechnické výpočty'!#REF!</definedName>
    <definedName name="IC" localSheetId="8">#REF!</definedName>
    <definedName name="IC" localSheetId="0">#REF!</definedName>
    <definedName name="IC">#REF!</definedName>
    <definedName name="IC_2" localSheetId="8">#REF!</definedName>
    <definedName name="IC_2" localSheetId="0">#REF!</definedName>
    <definedName name="IC_2">#REF!</definedName>
    <definedName name="IC_4" localSheetId="8">#REF!</definedName>
    <definedName name="IC_4" localSheetId="0">#REF!</definedName>
    <definedName name="IC_4">#REF!</definedName>
    <definedName name="IC_5" localSheetId="0">#REF!</definedName>
    <definedName name="IC_5">#REF!</definedName>
    <definedName name="IC_6" localSheetId="0">#REF!</definedName>
    <definedName name="IC_6">#REF!</definedName>
    <definedName name="IC_7" localSheetId="0">#REF!</definedName>
    <definedName name="IC_7">#REF!</definedName>
    <definedName name="inspicient" localSheetId="0">#REF!</definedName>
    <definedName name="inspicient">#REF!</definedName>
    <definedName name="inspicientP" localSheetId="0">#REF!</definedName>
    <definedName name="inspicientP">#REF!</definedName>
    <definedName name="instalak" localSheetId="0">'[12]Koeficienty-SMAZAT'!$B$27</definedName>
    <definedName name="instalak">'[12]Koeficienty-SMAZAT'!$B$27</definedName>
    <definedName name="interkom" localSheetId="8">#REF!</definedName>
    <definedName name="interkom" localSheetId="0">#REF!</definedName>
    <definedName name="interkom">#REF!</definedName>
    <definedName name="interkomP" localSheetId="8">#REF!</definedName>
    <definedName name="interkomP" localSheetId="0">#REF!</definedName>
    <definedName name="interkomP">#REF!</definedName>
    <definedName name="izolace" localSheetId="8">#REF!</definedName>
    <definedName name="izolace" localSheetId="0">#REF!</definedName>
    <definedName name="izolace">#REF!</definedName>
    <definedName name="K" localSheetId="8">'[13]Hydrotechnické výpočty I.E'!#REF!</definedName>
    <definedName name="K">'[13]Hydrotechnické výpočty I.E'!#REF!</definedName>
    <definedName name="kabely" localSheetId="0">'[12]Koeficienty-SMAZAT'!$B$28</definedName>
    <definedName name="kabely">'[12]Koeficienty-SMAZAT'!$B$28</definedName>
    <definedName name="Kan.pří.B2" localSheetId="8">#REF!</definedName>
    <definedName name="Kan.pří.B2" localSheetId="0">#REF!</definedName>
    <definedName name="Kan.pří.B2">#REF!</definedName>
    <definedName name="konec" localSheetId="8">#REF!</definedName>
    <definedName name="konec" localSheetId="0">#REF!</definedName>
    <definedName name="konec">#REF!</definedName>
    <definedName name="konec_2" localSheetId="8">#REF!</definedName>
    <definedName name="konec_2" localSheetId="0">#REF!</definedName>
    <definedName name="konec_2">#REF!</definedName>
    <definedName name="konec_4" localSheetId="0">#REF!</definedName>
    <definedName name="konec_4">#REF!</definedName>
    <definedName name="konec_5" localSheetId="0">#REF!</definedName>
    <definedName name="konec_5">#REF!</definedName>
    <definedName name="konec_6" localSheetId="0">#REF!</definedName>
    <definedName name="konec_6">#REF!</definedName>
    <definedName name="konec_7" localSheetId="0">#REF!</definedName>
    <definedName name="konec_7">#REF!</definedName>
    <definedName name="Krugel" localSheetId="0">'[12]Koeficienty-SMAZAT'!$B$15</definedName>
    <definedName name="Krugel">'[12]Koeficienty-SMAZAT'!$B$15</definedName>
    <definedName name="Kurz" localSheetId="8">#REF!</definedName>
    <definedName name="Kurz" localSheetId="0">#REF!</definedName>
    <definedName name="Kurz">#REF!</definedName>
    <definedName name="Kurz_2" localSheetId="8">#REF!</definedName>
    <definedName name="Kurz_2" localSheetId="0">#REF!</definedName>
    <definedName name="Kurz_2">#REF!</definedName>
    <definedName name="Kurz_3" localSheetId="8">#REF!</definedName>
    <definedName name="Kurz_3" localSheetId="0">#REF!</definedName>
    <definedName name="Kurz_3">#REF!</definedName>
    <definedName name="Kurz_30" localSheetId="0">#REF!</definedName>
    <definedName name="Kurz_30">#REF!</definedName>
    <definedName name="Kurz_32" localSheetId="0">#REF!</definedName>
    <definedName name="Kurz_32">#REF!</definedName>
    <definedName name="Kurz_34" localSheetId="0">#REF!</definedName>
    <definedName name="Kurz_34">#REF!</definedName>
    <definedName name="Kurz_35" localSheetId="0">#REF!</definedName>
    <definedName name="Kurz_35">#REF!</definedName>
    <definedName name="Kurz_37" localSheetId="0">#REF!</definedName>
    <definedName name="Kurz_37">#REF!</definedName>
    <definedName name="Kurz_4" localSheetId="0">#REF!</definedName>
    <definedName name="Kurz_4">#REF!</definedName>
    <definedName name="Kurz_41" localSheetId="0">#REF!</definedName>
    <definedName name="Kurz_41">#REF!</definedName>
    <definedName name="Kurz_42" localSheetId="0">#REF!</definedName>
    <definedName name="Kurz_42">#REF!</definedName>
    <definedName name="Kurz_43" localSheetId="0">#REF!</definedName>
    <definedName name="Kurz_43">#REF!</definedName>
    <definedName name="L" localSheetId="0">#REF!</definedName>
    <definedName name="L">#REF!</definedName>
    <definedName name="L_2" localSheetId="0">#REF!</definedName>
    <definedName name="L_2">#REF!</definedName>
    <definedName name="L_4" localSheetId="0">#REF!</definedName>
    <definedName name="L_4">#REF!</definedName>
    <definedName name="L_5" localSheetId="0">#REF!</definedName>
    <definedName name="L_5">#REF!</definedName>
    <definedName name="L_6" localSheetId="0">#REF!</definedName>
    <definedName name="L_6">#REF!</definedName>
    <definedName name="L_7" localSheetId="0">#REF!</definedName>
    <definedName name="L_7">#REF!</definedName>
    <definedName name="LV_obsluha_hs_pripojka_nn">'[6]Hydrotechnické výpočty'!#REF!</definedName>
    <definedName name="M" localSheetId="8">#REF!</definedName>
    <definedName name="m" localSheetId="0">'[6]Hydrotechnické výpočty'!#REF!</definedName>
    <definedName name="m">'[6]Hydrotechnické výpočty'!#REF!</definedName>
    <definedName name="M_2" localSheetId="8">#REF!</definedName>
    <definedName name="M_2" localSheetId="0">#REF!</definedName>
    <definedName name="M_2">#REF!</definedName>
    <definedName name="M_4" localSheetId="8">#REF!</definedName>
    <definedName name="M_4" localSheetId="0">#REF!</definedName>
    <definedName name="M_4">#REF!</definedName>
    <definedName name="M_5" localSheetId="0">#REF!</definedName>
    <definedName name="M_5">#REF!</definedName>
    <definedName name="M_6" localSheetId="0">#REF!</definedName>
    <definedName name="M_6">#REF!</definedName>
    <definedName name="M_7" localSheetId="0">#REF!</definedName>
    <definedName name="M_7">#REF!</definedName>
    <definedName name="monitor" localSheetId="0">#REF!</definedName>
    <definedName name="monitor">#REF!</definedName>
    <definedName name="monitorP" localSheetId="0">#REF!</definedName>
    <definedName name="monitorP">#REF!</definedName>
    <definedName name="montaz" localSheetId="0">'[12]Koeficienty-SMAZAT'!$B$4</definedName>
    <definedName name="montaz">'[12]Koeficienty-SMAZAT'!$B$4</definedName>
    <definedName name="MTG">'[5]SO 01 - 06 ELEKTROINSTALACE'!$B$9644</definedName>
    <definedName name="Navýšení_kurzu" localSheetId="8">#REF!</definedName>
    <definedName name="Navýšení_kurzu" localSheetId="0">#REF!</definedName>
    <definedName name="Navýšení_kurzu">#REF!</definedName>
    <definedName name="Navýšení_kurzu_2" localSheetId="8">#REF!</definedName>
    <definedName name="Navýšení_kurzu_2" localSheetId="0">#REF!</definedName>
    <definedName name="Navýšení_kurzu_2">#REF!</definedName>
    <definedName name="Navýšení_kurzu_3" localSheetId="8">#REF!</definedName>
    <definedName name="Navýšení_kurzu_3" localSheetId="0">#REF!</definedName>
    <definedName name="Navýšení_kurzu_3">#REF!</definedName>
    <definedName name="Navýšení_kurzu_30" localSheetId="0">#REF!</definedName>
    <definedName name="Navýšení_kurzu_30">#REF!</definedName>
    <definedName name="Navýšení_kurzu_32" localSheetId="0">#REF!</definedName>
    <definedName name="Navýšení_kurzu_32">#REF!</definedName>
    <definedName name="Navýšení_kurzu_34" localSheetId="0">#REF!</definedName>
    <definedName name="Navýšení_kurzu_34">#REF!</definedName>
    <definedName name="Navýšení_kurzu_35" localSheetId="0">#REF!</definedName>
    <definedName name="Navýšení_kurzu_35">#REF!</definedName>
    <definedName name="Navýšení_kurzu_37" localSheetId="0">#REF!</definedName>
    <definedName name="Navýšení_kurzu_37">#REF!</definedName>
    <definedName name="Navýšení_kurzu_4" localSheetId="0">#REF!</definedName>
    <definedName name="Navýšení_kurzu_4">#REF!</definedName>
    <definedName name="Navýšení_kurzu_41" localSheetId="0">#REF!</definedName>
    <definedName name="Navýšení_kurzu_41">#REF!</definedName>
    <definedName name="Navýšení_kurzu_42" localSheetId="0">#REF!</definedName>
    <definedName name="Navýšení_kurzu_42">#REF!</definedName>
    <definedName name="Navýšení_kurzu_43" localSheetId="0">#REF!</definedName>
    <definedName name="Navýšení_kurzu_43">#REF!</definedName>
    <definedName name="názetisk_61" localSheetId="0">#REF!</definedName>
    <definedName name="názetisk_61">#REF!</definedName>
    <definedName name="_xlnm.Print_Titles" localSheetId="7">MaR!$1:$4</definedName>
    <definedName name="_xlnm.Print_Titles" localSheetId="1">Rekapitulace!$1:$5</definedName>
    <definedName name="_xlnm.Print_Titles" localSheetId="5">Silnoproud!$1:$6</definedName>
    <definedName name="_xlnm.Print_Titles" localSheetId="6">Slaboproud!$1:$5</definedName>
    <definedName name="_xlnm.Print_Titles" localSheetId="8">'SO_VN+ON'!$1:$4</definedName>
    <definedName name="_xlnm.Print_Titles" localSheetId="2">'Stavební část'!$3:$4</definedName>
    <definedName name="_xlnm.Print_Titles" localSheetId="4">ÚT_VZT!$1:$5</definedName>
    <definedName name="_xlnm.Print_Titles" localSheetId="3">ZTI!$1:$5</definedName>
    <definedName name="_xlnm.Print_Titles">#REF!</definedName>
    <definedName name="názvytisk_24" localSheetId="8">#REF!</definedName>
    <definedName name="názvytisk_24" localSheetId="0">#REF!</definedName>
    <definedName name="názvytisk_24">#REF!</definedName>
    <definedName name="názvytisku" localSheetId="8">#REF!</definedName>
    <definedName name="názvytisku" localSheetId="0">#REF!</definedName>
    <definedName name="názvytisku">#REF!</definedName>
    <definedName name="NICOTA" localSheetId="0">#REF!</definedName>
    <definedName name="NICOTA">#REF!</definedName>
    <definedName name="_xlnm.Print_Area" localSheetId="7">MaR!$A$1:$H$55</definedName>
    <definedName name="_xlnm.Print_Area" localSheetId="2">'Stavební část'!$A$1:$M$3121</definedName>
    <definedName name="_xlnm.Print_Area">#REF!</definedName>
    <definedName name="odbavení" localSheetId="8">#REF!</definedName>
    <definedName name="odbavení" localSheetId="0">#REF!</definedName>
    <definedName name="odbavení">#REF!</definedName>
    <definedName name="odbaveníP" localSheetId="0">#REF!</definedName>
    <definedName name="odbaveníP">#REF!</definedName>
    <definedName name="P" localSheetId="0">#REF!</definedName>
    <definedName name="P">#REF!</definedName>
    <definedName name="P_2" localSheetId="0">#REF!</definedName>
    <definedName name="P_2">#REF!</definedName>
    <definedName name="P_4" localSheetId="0">#REF!</definedName>
    <definedName name="P_4">#REF!</definedName>
    <definedName name="P_5" localSheetId="0">#REF!</definedName>
    <definedName name="P_5">#REF!</definedName>
    <definedName name="P_6" localSheetId="0">#REF!</definedName>
    <definedName name="P_6">#REF!</definedName>
    <definedName name="P_7" localSheetId="0">#REF!</definedName>
    <definedName name="P_7">#REF!</definedName>
    <definedName name="PH" localSheetId="0">#REF!</definedName>
    <definedName name="PH">#REF!</definedName>
    <definedName name="PH_2" localSheetId="0">#REF!</definedName>
    <definedName name="PH_2">#REF!</definedName>
    <definedName name="PH_4" localSheetId="0">#REF!</definedName>
    <definedName name="PH_4">#REF!</definedName>
    <definedName name="PH_5" localSheetId="0">#REF!</definedName>
    <definedName name="PH_5">#REF!</definedName>
    <definedName name="PH_6" localSheetId="0">#REF!</definedName>
    <definedName name="PH_6">#REF!</definedName>
    <definedName name="PH_7" localSheetId="0">#REF!</definedName>
    <definedName name="PH_7">#REF!</definedName>
    <definedName name="Pojištění" localSheetId="0">#REF!</definedName>
    <definedName name="Pojištění">#REF!</definedName>
    <definedName name="Pojištění_2" localSheetId="0">#REF!</definedName>
    <definedName name="Pojištění_2">#REF!</definedName>
    <definedName name="Pojištění_3" localSheetId="0">#REF!</definedName>
    <definedName name="Pojištění_3">#REF!</definedName>
    <definedName name="Pojištění_30" localSheetId="0">#REF!</definedName>
    <definedName name="Pojištění_30">#REF!</definedName>
    <definedName name="Pojištění_32" localSheetId="0">#REF!</definedName>
    <definedName name="Pojištění_32">#REF!</definedName>
    <definedName name="Pojištění_34" localSheetId="0">#REF!</definedName>
    <definedName name="Pojištění_34">#REF!</definedName>
    <definedName name="Pojištění_35" localSheetId="0">#REF!</definedName>
    <definedName name="Pojištění_35">#REF!</definedName>
    <definedName name="Pojištění_37" localSheetId="0">#REF!</definedName>
    <definedName name="Pojištění_37">#REF!</definedName>
    <definedName name="Pojištění_4" localSheetId="0">#REF!</definedName>
    <definedName name="Pojištění_4">#REF!</definedName>
    <definedName name="Pojištění_41" localSheetId="0">#REF!</definedName>
    <definedName name="Pojištění_41">#REF!</definedName>
    <definedName name="Pojištění_42" localSheetId="0">#REF!</definedName>
    <definedName name="Pojištění_42">#REF!</definedName>
    <definedName name="Pojištění_43" localSheetId="0">#REF!</definedName>
    <definedName name="Pojištění_43">#REF!</definedName>
    <definedName name="Práce" localSheetId="0">'[12]Koeficienty-SMAZAT'!$B$6</definedName>
    <definedName name="Práce">'[12]Koeficienty-SMAZAT'!$B$6</definedName>
    <definedName name="Print_Area" localSheetId="8">#REF!</definedName>
    <definedName name="Print_Area" localSheetId="0">#REF!</definedName>
    <definedName name="Print_Area">#REF!</definedName>
    <definedName name="Print_Titles" localSheetId="8">#REF!</definedName>
    <definedName name="Print_Titles" localSheetId="0">#REF!</definedName>
    <definedName name="Print_Titles">#REF!</definedName>
    <definedName name="PROFESNI_DIL" localSheetId="8">#REF!</definedName>
    <definedName name="PROFESNI_DIL" localSheetId="0">#REF!</definedName>
    <definedName name="PROFESNI_DIL">#REF!</definedName>
    <definedName name="PT" localSheetId="0">#REF!</definedName>
    <definedName name="PT">#REF!</definedName>
    <definedName name="PT_2" localSheetId="0">#REF!</definedName>
    <definedName name="PT_2">#REF!</definedName>
    <definedName name="PT_4" localSheetId="0">#REF!</definedName>
    <definedName name="PT_4">#REF!</definedName>
    <definedName name="PT_5" localSheetId="0">#REF!</definedName>
    <definedName name="PT_5">#REF!</definedName>
    <definedName name="PT_6" localSheetId="0">#REF!</definedName>
    <definedName name="PT_6">#REF!</definedName>
    <definedName name="PT_7" localSheetId="0">#REF!</definedName>
    <definedName name="PT_7">#REF!</definedName>
    <definedName name="Q" localSheetId="8">#REF!</definedName>
    <definedName name="q" localSheetId="0">'[10]Hydrotechnické výpočty'!#REF!</definedName>
    <definedName name="q">'[10]Hydrotechnické výpočty'!#REF!</definedName>
    <definedName name="Q_2" localSheetId="8">#REF!</definedName>
    <definedName name="Q_2" localSheetId="0">#REF!</definedName>
    <definedName name="Q_2">#REF!</definedName>
    <definedName name="Q_4" localSheetId="0">#REF!</definedName>
    <definedName name="Q_4">#REF!</definedName>
    <definedName name="Q_5" localSheetId="0">#REF!</definedName>
    <definedName name="Q_5">#REF!</definedName>
    <definedName name="Q_6" localSheetId="0">#REF!</definedName>
    <definedName name="Q_6">#REF!</definedName>
    <definedName name="Q_7" localSheetId="0">#REF!</definedName>
    <definedName name="Q_7">#REF!</definedName>
    <definedName name="qqq">'[10]Hydrotechnické výpočty'!#REF!</definedName>
    <definedName name="RV" localSheetId="8">#REF!</definedName>
    <definedName name="RV" localSheetId="0">#REF!</definedName>
    <definedName name="RV">#REF!</definedName>
    <definedName name="RV_2" localSheetId="8">#REF!</definedName>
    <definedName name="RV_2" localSheetId="0">#REF!</definedName>
    <definedName name="RV_2">#REF!</definedName>
    <definedName name="RV_4" localSheetId="8">#REF!</definedName>
    <definedName name="RV_4" localSheetId="0">#REF!</definedName>
    <definedName name="RV_4">#REF!</definedName>
    <definedName name="RV_5" localSheetId="0">#REF!</definedName>
    <definedName name="RV_5">#REF!</definedName>
    <definedName name="RV_6" localSheetId="0">#REF!</definedName>
    <definedName name="RV_6">#REF!</definedName>
    <definedName name="RV_7" localSheetId="0">#REF!</definedName>
    <definedName name="RV_7">#REF!</definedName>
    <definedName name="S" localSheetId="0">#REF!</definedName>
    <definedName name="S">#REF!</definedName>
    <definedName name="Sazba">[14]rekapitulace!#REF!</definedName>
    <definedName name="signalizace" localSheetId="8">#REF!</definedName>
    <definedName name="signalizace" localSheetId="0">#REF!</definedName>
    <definedName name="signalizace">#REF!</definedName>
    <definedName name="signalizaceP" localSheetId="8">#REF!</definedName>
    <definedName name="signalizaceP" localSheetId="0">#REF!</definedName>
    <definedName name="signalizaceP">#REF!</definedName>
    <definedName name="Sleva" localSheetId="8">#REF!</definedName>
    <definedName name="Sleva" localSheetId="0">#REF!</definedName>
    <definedName name="Sleva">#REF!</definedName>
    <definedName name="Sleva_2" localSheetId="0">#REF!</definedName>
    <definedName name="Sleva_2">#REF!</definedName>
    <definedName name="Sleva_3" localSheetId="0">#REF!</definedName>
    <definedName name="Sleva_3">#REF!</definedName>
    <definedName name="Sleva_30" localSheetId="0">#REF!</definedName>
    <definedName name="Sleva_30">#REF!</definedName>
    <definedName name="Sleva_32" localSheetId="0">#REF!</definedName>
    <definedName name="Sleva_32">#REF!</definedName>
    <definedName name="Sleva_34" localSheetId="0">#REF!</definedName>
    <definedName name="Sleva_34">#REF!</definedName>
    <definedName name="Sleva_35" localSheetId="0">#REF!</definedName>
    <definedName name="Sleva_35">#REF!</definedName>
    <definedName name="Sleva_37" localSheetId="0">#REF!</definedName>
    <definedName name="Sleva_37">#REF!</definedName>
    <definedName name="Sleva_4" localSheetId="0">#REF!</definedName>
    <definedName name="Sleva_4">#REF!</definedName>
    <definedName name="Sleva_41" localSheetId="0">#REF!</definedName>
    <definedName name="Sleva_41">#REF!</definedName>
    <definedName name="Sleva_42" localSheetId="0">#REF!</definedName>
    <definedName name="Sleva_42">#REF!</definedName>
    <definedName name="Sleva_43" localSheetId="0">#REF!</definedName>
    <definedName name="Sleva_43">#REF!</definedName>
    <definedName name="Sleva1" localSheetId="0">#REF!</definedName>
    <definedName name="Sleva1">#REF!</definedName>
    <definedName name="Sleva1_2" localSheetId="0">#REF!</definedName>
    <definedName name="Sleva1_2">#REF!</definedName>
    <definedName name="Sleva1_3" localSheetId="0">#REF!</definedName>
    <definedName name="Sleva1_3">#REF!</definedName>
    <definedName name="Sleva1_30" localSheetId="0">#REF!</definedName>
    <definedName name="Sleva1_30">#REF!</definedName>
    <definedName name="Sleva1_32" localSheetId="0">#REF!</definedName>
    <definedName name="Sleva1_32">#REF!</definedName>
    <definedName name="Sleva1_34" localSheetId="0">#REF!</definedName>
    <definedName name="Sleva1_34">#REF!</definedName>
    <definedName name="Sleva1_35" localSheetId="0">#REF!</definedName>
    <definedName name="Sleva1_35">#REF!</definedName>
    <definedName name="Sleva1_37" localSheetId="0">#REF!</definedName>
    <definedName name="Sleva1_37">#REF!</definedName>
    <definedName name="Sleva1_4" localSheetId="0">#REF!</definedName>
    <definedName name="Sleva1_4">#REF!</definedName>
    <definedName name="Sleva1_41" localSheetId="0">#REF!</definedName>
    <definedName name="Sleva1_41">#REF!</definedName>
    <definedName name="Sleva1_42" localSheetId="0">#REF!</definedName>
    <definedName name="Sleva1_42">#REF!</definedName>
    <definedName name="Sleva1_43" localSheetId="0">#REF!</definedName>
    <definedName name="Sleva1_43">#REF!</definedName>
    <definedName name="SO01_06___STAVEBNÍ_OBJEKT" localSheetId="0">#REF!</definedName>
    <definedName name="SO01_06___STAVEBNÍ_OBJEKT">#REF!</definedName>
    <definedName name="STAVEBNI_OBJEKT" localSheetId="0">#REF!</definedName>
    <definedName name="STAVEBNI_OBJEKT">#REF!</definedName>
    <definedName name="stovolt" localSheetId="0">#REF!</definedName>
    <definedName name="stovolt">#REF!</definedName>
    <definedName name="stovoltP" localSheetId="0">#REF!</definedName>
    <definedName name="stovoltP">#REF!</definedName>
    <definedName name="T" localSheetId="8">#REF!</definedName>
    <definedName name="t" localSheetId="0">'[13]Hydrotechnické výpočty I.E'!#REF!</definedName>
    <definedName name="t">'[13]Hydrotechnické výpočty I.E'!#REF!</definedName>
    <definedName name="T_2" localSheetId="8">#REF!</definedName>
    <definedName name="T_2" localSheetId="0">#REF!</definedName>
    <definedName name="T_2">#REF!</definedName>
    <definedName name="T_4" localSheetId="0">#REF!</definedName>
    <definedName name="T_4">#REF!</definedName>
    <definedName name="T_5" localSheetId="0">#REF!</definedName>
    <definedName name="T_5">#REF!</definedName>
    <definedName name="T_6" localSheetId="0">#REF!</definedName>
    <definedName name="T_6">#REF!</definedName>
    <definedName name="T_7" localSheetId="0">#REF!</definedName>
    <definedName name="T_7">#REF!</definedName>
    <definedName name="tab" localSheetId="0">#REF!</definedName>
    <definedName name="tab">#REF!</definedName>
    <definedName name="test">'[13]Hydrotechnické výpočty I.E'!#REF!</definedName>
    <definedName name="tisk_56" localSheetId="8">#REF!</definedName>
    <definedName name="tisk_56" localSheetId="0">#REF!</definedName>
    <definedName name="tisk_56">#REF!</definedName>
    <definedName name="TK" localSheetId="8">#REF!</definedName>
    <definedName name="TK" localSheetId="0">#REF!</definedName>
    <definedName name="TK">#REF!</definedName>
    <definedName name="TK_2" localSheetId="8">#REF!</definedName>
    <definedName name="TK_2" localSheetId="0">#REF!</definedName>
    <definedName name="TK_2">#REF!</definedName>
    <definedName name="TK_4" localSheetId="0">#REF!</definedName>
    <definedName name="TK_4">#REF!</definedName>
    <definedName name="TK_5" localSheetId="0">#REF!</definedName>
    <definedName name="TK_5">#REF!</definedName>
    <definedName name="TK_6" localSheetId="0">#REF!</definedName>
    <definedName name="TK_6">#REF!</definedName>
    <definedName name="TK_7" localSheetId="0">#REF!</definedName>
    <definedName name="TK_7">#REF!</definedName>
    <definedName name="TP" localSheetId="0">#REF!</definedName>
    <definedName name="TP">#REF!</definedName>
    <definedName name="TP_2" localSheetId="0">#REF!</definedName>
    <definedName name="TP_2">#REF!</definedName>
    <definedName name="TP_4" localSheetId="0">#REF!</definedName>
    <definedName name="TP_4">#REF!</definedName>
    <definedName name="TP_5" localSheetId="0">#REF!</definedName>
    <definedName name="TP_5">#REF!</definedName>
    <definedName name="TP_6" localSheetId="0">#REF!</definedName>
    <definedName name="TP_6">#REF!</definedName>
    <definedName name="TP_7" localSheetId="0">#REF!</definedName>
    <definedName name="TP_7">#REF!</definedName>
    <definedName name="Transport" localSheetId="0">#REF!</definedName>
    <definedName name="Transport">#REF!</definedName>
    <definedName name="Transport_2" localSheetId="0">#REF!</definedName>
    <definedName name="Transport_2">#REF!</definedName>
    <definedName name="Transport_3" localSheetId="0">#REF!</definedName>
    <definedName name="Transport_3">#REF!</definedName>
    <definedName name="Transport_30" localSheetId="0">#REF!</definedName>
    <definedName name="Transport_30">#REF!</definedName>
    <definedName name="Transport_32" localSheetId="0">#REF!</definedName>
    <definedName name="Transport_32">#REF!</definedName>
    <definedName name="Transport_34" localSheetId="0">#REF!</definedName>
    <definedName name="Transport_34">#REF!</definedName>
    <definedName name="Transport_35" localSheetId="0">#REF!</definedName>
    <definedName name="Transport_35">#REF!</definedName>
    <definedName name="Transport_37" localSheetId="0">#REF!</definedName>
    <definedName name="Transport_37">#REF!</definedName>
    <definedName name="Transport_4" localSheetId="0">#REF!</definedName>
    <definedName name="Transport_4">#REF!</definedName>
    <definedName name="Transport_41" localSheetId="0">#REF!</definedName>
    <definedName name="Transport_41">#REF!</definedName>
    <definedName name="Transport_42" localSheetId="0">#REF!</definedName>
    <definedName name="Transport_42">#REF!</definedName>
    <definedName name="Transport_43" localSheetId="0">#REF!</definedName>
    <definedName name="Transport_43">#REF!</definedName>
    <definedName name="UV" localSheetId="0">#REF!</definedName>
    <definedName name="UV">#REF!</definedName>
    <definedName name="UV_2" localSheetId="0">#REF!</definedName>
    <definedName name="UV_2">#REF!</definedName>
    <definedName name="UV_4" localSheetId="0">#REF!</definedName>
    <definedName name="UV_4">#REF!</definedName>
    <definedName name="UV_5" localSheetId="0">#REF!</definedName>
    <definedName name="UV_5">#REF!</definedName>
    <definedName name="UV_6" localSheetId="0">#REF!</definedName>
    <definedName name="UV_6">#REF!</definedName>
    <definedName name="UV_7" localSheetId="0">#REF!</definedName>
    <definedName name="UV_7">#REF!</definedName>
    <definedName name="V" localSheetId="8">#REF!</definedName>
    <definedName name="V" localSheetId="0">'[6]Hydrotechnické výpočty'!#REF!</definedName>
    <definedName name="V">'[6]Hydrotechnické výpočty'!#REF!</definedName>
    <definedName name="V_2" localSheetId="8">#REF!</definedName>
    <definedName name="V_2" localSheetId="0">#REF!</definedName>
    <definedName name="V_2">#REF!</definedName>
    <definedName name="V_4" localSheetId="0">#REF!</definedName>
    <definedName name="V_4">#REF!</definedName>
    <definedName name="V_5" localSheetId="0">#REF!</definedName>
    <definedName name="V_5">#REF!</definedName>
    <definedName name="V_6" localSheetId="0">#REF!</definedName>
    <definedName name="V_6">#REF!</definedName>
    <definedName name="V_7" localSheetId="0">#REF!</definedName>
    <definedName name="V_7">#REF!</definedName>
    <definedName name="VedProjProfese" localSheetId="0">#REF!</definedName>
    <definedName name="VedProjProfese">#REF!</definedName>
    <definedName name="video" localSheetId="0">#REF!</definedName>
    <definedName name="video">#REF!</definedName>
    <definedName name="videoP" localSheetId="0">#REF!</definedName>
    <definedName name="videoP">#REF!</definedName>
    <definedName name="VL">'[6]Hydrotechnické výpočty'!#REF!</definedName>
    <definedName name="VN">'[5]SO 01 - 06 ELEKTROINSTALACE'!$B$9644</definedName>
    <definedName name="vykopove_práce" localSheetId="0">'[12]Koeficienty-SMAZAT'!$B$30</definedName>
    <definedName name="vykopove_práce">'[12]Koeficienty-SMAZAT'!$B$30</definedName>
    <definedName name="Vykopy_material" localSheetId="0">'[12]Koeficienty-SMAZAT'!$B$24</definedName>
    <definedName name="Vykopy_material">'[12]Koeficienty-SMAZAT'!$B$24</definedName>
    <definedName name="VYPRACOVAL_01" localSheetId="8">#REF!</definedName>
    <definedName name="VYPRACOVAL_01" localSheetId="0">#REF!</definedName>
    <definedName name="VYPRACOVAL_01">#REF!</definedName>
    <definedName name="VYPRACOVAL_02" localSheetId="8">#REF!</definedName>
    <definedName name="VYPRACOVAL_02" localSheetId="0">#REF!</definedName>
    <definedName name="VYPRACOVAL_02">#REF!</definedName>
    <definedName name="VYPRACOVAL_03" localSheetId="8">#REF!</definedName>
    <definedName name="VYPRACOVAL_03" localSheetId="0">#REF!</definedName>
    <definedName name="VYPRACOVAL_03">#REF!</definedName>
    <definedName name="wrn.Tisk." localSheetId="8" hidden="1">{#N/A,#N/A,FALSE,"Nabídka";#N/A,#N/A,FALSE,"Specifikace"}</definedName>
    <definedName name="wrn.Tisk." localSheetId="0" hidden="1">{#N/A,#N/A,FALSE,"Nabídka";#N/A,#N/A,FALSE,"Specifikace"}</definedName>
    <definedName name="wrn.Tisk." hidden="1">{#N/A,#N/A,FALSE,"Nabídka";#N/A,#N/A,FALSE,"Specifikace"}</definedName>
    <definedName name="wrn.Tisk._.celkový." localSheetId="8" hidden="1">{"rekapitulace celková",#N/A,FALSE,"rekapitulace";"Krycí list celkový",#N/A,FALSE,"Krycí listy";"položky celkové",#N/A,FALSE,"soutěž"}</definedName>
    <definedName name="wrn.Tisk._.celkový." localSheetId="0" hidden="1">{"rekapitulace celková",#N/A,FALSE,"rekapitulace";"Krycí list celkový",#N/A,FALSE,"Krycí listy";"položky celkové",#N/A,FALSE,"soutěž"}</definedName>
    <definedName name="wrn.Tisk._.celkový." hidden="1">{"rekapitulace celková",#N/A,FALSE,"rekapitulace";"Krycí list celkový",#N/A,FALSE,"Krycí listy";"položky celkové",#N/A,FALSE,"soutěž"}</definedName>
    <definedName name="X" localSheetId="8">#REF!</definedName>
    <definedName name="x" localSheetId="0">'[6]Hydrotechnické výpočty'!#REF!</definedName>
    <definedName name="x">'[6]Hydrotechnické výpočty'!#REF!</definedName>
    <definedName name="X_2" localSheetId="8">#REF!</definedName>
    <definedName name="X_2" localSheetId="0">#REF!</definedName>
    <definedName name="X_2">#REF!</definedName>
    <definedName name="X_4" localSheetId="8">#REF!</definedName>
    <definedName name="X_4" localSheetId="0">#REF!</definedName>
    <definedName name="X_4">#REF!</definedName>
    <definedName name="X_5" localSheetId="0">#REF!</definedName>
    <definedName name="X_5">#REF!</definedName>
    <definedName name="X_6" localSheetId="0">#REF!</definedName>
    <definedName name="X_6">#REF!</definedName>
    <definedName name="X_7" localSheetId="0">#REF!</definedName>
    <definedName name="X_7">#REF!</definedName>
    <definedName name="Z">'[6]Hydrotechnické výpočty'!#REF!</definedName>
    <definedName name="Z_0216E4A3_6182_11D6_9494_000102FA4DF4_.wvu.Cols" localSheetId="8" hidden="1">#REF!</definedName>
    <definedName name="Z_0216E4A3_6182_11D6_9494_000102FA4DF4_.wvu.Cols" localSheetId="0" hidden="1">#REF!</definedName>
    <definedName name="Z_0216E4A3_6182_11D6_9494_000102FA4DF4_.wvu.Cols" hidden="1">#REF!</definedName>
    <definedName name="Z_0216E4A3_6182_11D6_9494_000102FA4DF4_.wvu.PrintArea" localSheetId="8" hidden="1">#REF!</definedName>
    <definedName name="Z_0216E4A3_6182_11D6_9494_000102FA4DF4_.wvu.PrintArea" localSheetId="0" hidden="1">#REF!</definedName>
    <definedName name="Z_0216E4A3_6182_11D6_9494_000102FA4DF4_.wvu.PrintArea" hidden="1">#REF!</definedName>
    <definedName name="Z_0216E4A3_6182_11D6_9494_000102FA4DF4_.wvu.PrintTitles" localSheetId="8" hidden="1">#REF!</definedName>
    <definedName name="Z_0216E4A3_6182_11D6_9494_000102FA4DF4_.wvu.PrintTitles" localSheetId="0" hidden="1">#REF!</definedName>
    <definedName name="Z_0216E4A3_6182_11D6_9494_000102FA4DF4_.wvu.PrintTitles" hidden="1">#REF!</definedName>
    <definedName name="Z_A6D38DCC_6184_11D6_8FBA_000476959415_.wvu.Cols" localSheetId="0" hidden="1">#REF!</definedName>
    <definedName name="Z_A6D38DCC_6184_11D6_8FBA_000476959415_.wvu.Cols" hidden="1">#REF!</definedName>
    <definedName name="Z_A6D38DCC_6184_11D6_8FBA_000476959415_.wvu.PrintArea" localSheetId="0" hidden="1">#REF!</definedName>
    <definedName name="Z_A6D38DCC_6184_11D6_8FBA_000476959415_.wvu.PrintArea" hidden="1">#REF!</definedName>
    <definedName name="Z_A6D38DCC_6184_11D6_8FBA_000476959415_.wvu.PrintTitles" localSheetId="0" hidden="1">#REF!</definedName>
    <definedName name="Z_A6D38DCC_6184_11D6_8FBA_000476959415_.wvu.PrintTitles" hidden="1">#REF!</definedName>
    <definedName name="zacatek" localSheetId="0">#REF!</definedName>
    <definedName name="zacatek">#REF!</definedName>
    <definedName name="zacatek_2" localSheetId="0">#REF!</definedName>
    <definedName name="zacatek_2">#REF!</definedName>
    <definedName name="zacatek_4" localSheetId="0">#REF!</definedName>
    <definedName name="zacatek_4">#REF!</definedName>
    <definedName name="zacatek_5" localSheetId="0">#REF!</definedName>
    <definedName name="zacatek_5">#REF!</definedName>
    <definedName name="zacatek_6" localSheetId="0">#REF!</definedName>
    <definedName name="zacatek_6">#REF!</definedName>
    <definedName name="zacatek_7" localSheetId="0">#REF!</definedName>
    <definedName name="zacatek_7">#REF!</definedName>
    <definedName name="Zákl.">[14]rekapitulace!#REF!</definedName>
    <definedName name="záznam" localSheetId="8">#REF!</definedName>
    <definedName name="záznam" localSheetId="0">#REF!</definedName>
    <definedName name="záznam">#REF!</definedName>
    <definedName name="záznamP" localSheetId="8">#REF!</definedName>
    <definedName name="záznamP" localSheetId="0">#REF!</definedName>
    <definedName name="záznamP">#REF!</definedName>
    <definedName name="Zisk" localSheetId="8">#REF!</definedName>
    <definedName name="Zisk" localSheetId="0">#REF!</definedName>
    <definedName name="Zisk">#REF!</definedName>
    <definedName name="Zisk_2" localSheetId="0">#REF!</definedName>
    <definedName name="Zisk_2">#REF!</definedName>
    <definedName name="Zisk_3" localSheetId="0">#REF!</definedName>
    <definedName name="Zisk_3">#REF!</definedName>
    <definedName name="Zisk_30" localSheetId="0">#REF!</definedName>
    <definedName name="Zisk_30">#REF!</definedName>
    <definedName name="Zisk_32" localSheetId="0">#REF!</definedName>
    <definedName name="Zisk_32">#REF!</definedName>
    <definedName name="Zisk_34" localSheetId="0">#REF!</definedName>
    <definedName name="Zisk_34">#REF!</definedName>
    <definedName name="Zisk_35" localSheetId="0">#REF!</definedName>
    <definedName name="Zisk_35">#REF!</definedName>
    <definedName name="Zisk_37" localSheetId="0">#REF!</definedName>
    <definedName name="Zisk_37">#REF!</definedName>
    <definedName name="Zisk_4" localSheetId="0">#REF!</definedName>
    <definedName name="Zisk_4">#REF!</definedName>
    <definedName name="Zisk_41" localSheetId="0">#REF!</definedName>
    <definedName name="Zisk_41">#REF!</definedName>
    <definedName name="Zisk_42" localSheetId="0">#REF!</definedName>
    <definedName name="Zisk_42">#REF!</definedName>
    <definedName name="Zisk_43" localSheetId="0">#REF!</definedName>
    <definedName name="Zisk_43">#REF!</definedName>
    <definedName name="Zpracovatel" localSheetId="0">#REF!</definedName>
    <definedName name="Zpracovatel">#REF!</definedName>
  </definedNames>
  <calcPr calcId="145621"/>
</workbook>
</file>

<file path=xl/calcChain.xml><?xml version="1.0" encoding="utf-8"?>
<calcChain xmlns="http://schemas.openxmlformats.org/spreadsheetml/2006/main">
  <c r="G97" i="9" l="1"/>
  <c r="G96" i="9"/>
  <c r="G95" i="9"/>
  <c r="G94" i="9"/>
  <c r="G93" i="9"/>
  <c r="G91" i="9"/>
  <c r="G90" i="9"/>
  <c r="G89" i="9"/>
  <c r="G88" i="9"/>
  <c r="G87" i="9"/>
  <c r="G86" i="9"/>
  <c r="G85" i="9"/>
  <c r="G84" i="9"/>
  <c r="G83" i="9"/>
  <c r="G82" i="9"/>
  <c r="G81" i="9"/>
  <c r="G80" i="9"/>
  <c r="G78" i="9"/>
  <c r="G77" i="9"/>
  <c r="G76" i="9"/>
  <c r="G75" i="9"/>
  <c r="G74" i="9"/>
  <c r="G73" i="9"/>
  <c r="G72" i="9"/>
  <c r="G71" i="9"/>
  <c r="G70" i="9"/>
  <c r="G69" i="9"/>
  <c r="G68" i="9"/>
  <c r="G67" i="9"/>
  <c r="G66" i="9"/>
  <c r="G65" i="9"/>
  <c r="G63" i="9"/>
  <c r="G62" i="9"/>
  <c r="G61" i="9"/>
  <c r="G60" i="9"/>
  <c r="G59" i="9"/>
  <c r="G58" i="9"/>
  <c r="G57" i="9"/>
  <c r="G56" i="9"/>
  <c r="G55" i="9"/>
  <c r="G54" i="9"/>
  <c r="G53" i="9"/>
  <c r="G52" i="9"/>
  <c r="G51" i="9"/>
  <c r="G49" i="9"/>
  <c r="G48" i="9"/>
  <c r="G47" i="9"/>
  <c r="G46" i="9"/>
  <c r="G45" i="9"/>
  <c r="G44" i="9"/>
  <c r="G43" i="9"/>
  <c r="G42" i="9"/>
  <c r="G41" i="9"/>
  <c r="G40" i="9"/>
  <c r="G39" i="9"/>
  <c r="G38" i="9"/>
  <c r="G36" i="9"/>
  <c r="G35" i="9"/>
  <c r="G34" i="9"/>
  <c r="G33" i="9"/>
  <c r="G32" i="9"/>
  <c r="G31" i="9"/>
  <c r="G29" i="9"/>
  <c r="G28" i="9"/>
  <c r="G27" i="9"/>
  <c r="G26" i="9"/>
  <c r="G10" i="9"/>
  <c r="G11" i="9"/>
  <c r="G12" i="9"/>
  <c r="G13" i="9"/>
  <c r="G14" i="9"/>
  <c r="G15" i="9"/>
  <c r="G16" i="9"/>
  <c r="G17" i="9"/>
  <c r="G18" i="9"/>
  <c r="G19" i="9"/>
  <c r="G20" i="9"/>
  <c r="G21" i="9"/>
  <c r="G22" i="9"/>
  <c r="G23" i="9"/>
  <c r="G24" i="9"/>
  <c r="G9" i="9"/>
  <c r="E94" i="5" l="1"/>
  <c r="E89" i="5"/>
  <c r="E73" i="5"/>
  <c r="E47" i="5"/>
  <c r="E29" i="5"/>
  <c r="E22" i="5"/>
  <c r="G75" i="10" l="1"/>
  <c r="B69" i="2" s="1"/>
  <c r="G77" i="10"/>
  <c r="G76" i="10" s="1"/>
  <c r="G73" i="10"/>
  <c r="G72" i="10"/>
  <c r="G71" i="10" s="1"/>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8" i="10"/>
  <c r="G43" i="10" l="1"/>
  <c r="G42" i="10" s="1"/>
  <c r="B68" i="2" s="1"/>
  <c r="G7" i="10"/>
  <c r="G6" i="10" s="1"/>
  <c r="B67" i="2" s="1"/>
  <c r="G30" i="9" l="1"/>
  <c r="G92" i="9"/>
  <c r="G79" i="9"/>
  <c r="G64" i="9" s="1"/>
  <c r="G37" i="9"/>
  <c r="G8" i="9"/>
  <c r="G50" i="9"/>
  <c r="G25" i="9"/>
  <c r="G7" i="9" l="1"/>
  <c r="B66" i="2" s="1"/>
  <c r="G162" i="8"/>
  <c r="G161" i="8"/>
  <c r="G160" i="8"/>
  <c r="G159" i="8"/>
  <c r="G158" i="8"/>
  <c r="G156" i="8"/>
  <c r="G155" i="8"/>
  <c r="G154" i="8"/>
  <c r="G152" i="8"/>
  <c r="G151" i="8"/>
  <c r="G150" i="8"/>
  <c r="G149" i="8"/>
  <c r="G148" i="8"/>
  <c r="G147" i="8"/>
  <c r="G146" i="8"/>
  <c r="G145" i="8"/>
  <c r="G144" i="8"/>
  <c r="G143" i="8"/>
  <c r="G142" i="8"/>
  <c r="G141" i="8"/>
  <c r="G140" i="8"/>
  <c r="G139" i="8"/>
  <c r="G138" i="8"/>
  <c r="G137" i="8"/>
  <c r="G136" i="8"/>
  <c r="G135" i="8"/>
  <c r="G134" i="8"/>
  <c r="G133" i="8"/>
  <c r="G132" i="8"/>
  <c r="G131" i="8"/>
  <c r="G130" i="8"/>
  <c r="G127" i="8"/>
  <c r="G126" i="8"/>
  <c r="G125" i="8"/>
  <c r="G124" i="8"/>
  <c r="G123" i="8"/>
  <c r="G121" i="8"/>
  <c r="G120" i="8"/>
  <c r="G119" i="8"/>
  <c r="G118" i="8"/>
  <c r="G117" i="8"/>
  <c r="G116" i="8"/>
  <c r="G113" i="8"/>
  <c r="G112" i="8"/>
  <c r="G111" i="8"/>
  <c r="G110" i="8"/>
  <c r="G108" i="8"/>
  <c r="G107" i="8"/>
  <c r="G106" i="8"/>
  <c r="G105" i="8"/>
  <c r="G104" i="8"/>
  <c r="G103" i="8"/>
  <c r="G102"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2" i="8"/>
  <c r="G61" i="8"/>
  <c r="G60" i="8"/>
  <c r="G59" i="8"/>
  <c r="G58" i="8"/>
  <c r="G57" i="8"/>
  <c r="G56" i="8"/>
  <c r="G55" i="8"/>
  <c r="G54" i="8"/>
  <c r="G53" i="8"/>
  <c r="G52" i="8"/>
  <c r="G51" i="8"/>
  <c r="G50" i="8"/>
  <c r="G49" i="8"/>
  <c r="G48" i="8"/>
  <c r="G47" i="8"/>
  <c r="G46" i="8"/>
  <c r="G42" i="8"/>
  <c r="G41" i="8"/>
  <c r="G39" i="8"/>
  <c r="G38" i="8"/>
  <c r="G37" i="8"/>
  <c r="G35" i="8"/>
  <c r="G33" i="8"/>
  <c r="G32" i="8"/>
  <c r="G31" i="8"/>
  <c r="G30" i="8"/>
  <c r="G29" i="8"/>
  <c r="G28" i="8"/>
  <c r="G27" i="8"/>
  <c r="G26" i="8"/>
  <c r="G25" i="8"/>
  <c r="G24" i="8"/>
  <c r="G23" i="8"/>
  <c r="G22" i="8"/>
  <c r="G21" i="8"/>
  <c r="G20" i="8"/>
  <c r="G19" i="8"/>
  <c r="G18" i="8"/>
  <c r="G17" i="8"/>
  <c r="G16" i="8"/>
  <c r="G15" i="8"/>
  <c r="G14" i="8"/>
  <c r="G13" i="8"/>
  <c r="G12" i="8"/>
  <c r="G11" i="8"/>
  <c r="G10" i="8"/>
  <c r="G9" i="8"/>
  <c r="G8" i="8"/>
  <c r="G45" i="8" l="1"/>
  <c r="G36" i="8"/>
  <c r="G63" i="8"/>
  <c r="G100" i="8"/>
  <c r="G114" i="8"/>
  <c r="G34" i="8"/>
  <c r="G128" i="8"/>
  <c r="G40" i="8"/>
  <c r="G7" i="8" l="1"/>
  <c r="G6" i="8" s="1"/>
  <c r="G44" i="8"/>
  <c r="B64" i="2" s="1"/>
  <c r="B65" i="2" l="1"/>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7" i="7"/>
  <c r="H6" i="7" s="1"/>
  <c r="H5" i="7" l="1"/>
  <c r="B70" i="2" s="1"/>
  <c r="G18" i="6"/>
  <c r="G17" i="6" s="1"/>
  <c r="B75" i="2" s="1"/>
  <c r="G23" i="6"/>
  <c r="G25" i="6"/>
  <c r="G24" i="6"/>
  <c r="G20" i="6"/>
  <c r="G19" i="6"/>
  <c r="G15" i="6"/>
  <c r="G14" i="6"/>
  <c r="G13" i="6" s="1"/>
  <c r="B74" i="2" s="1"/>
  <c r="G11" i="6"/>
  <c r="G10" i="6"/>
  <c r="G9" i="6"/>
  <c r="G8" i="6"/>
  <c r="G7" i="6"/>
  <c r="G22" i="6" l="1"/>
  <c r="B76" i="2" s="1"/>
  <c r="G6" i="6"/>
  <c r="A48" i="2"/>
  <c r="A45" i="2"/>
  <c r="A18" i="2"/>
  <c r="A17" i="2"/>
  <c r="G93" i="5"/>
  <c r="G92" i="5"/>
  <c r="G88" i="5"/>
  <c r="G87" i="5"/>
  <c r="G86" i="5"/>
  <c r="G85" i="5"/>
  <c r="G84" i="5"/>
  <c r="G83" i="5"/>
  <c r="G82" i="5"/>
  <c r="G81" i="5"/>
  <c r="G80" i="5"/>
  <c r="G79" i="5"/>
  <c r="G78" i="5"/>
  <c r="G77" i="5"/>
  <c r="G76" i="5"/>
  <c r="G73" i="5"/>
  <c r="G72" i="5"/>
  <c r="G71" i="5"/>
  <c r="G70" i="5"/>
  <c r="G69" i="5"/>
  <c r="G68" i="5"/>
  <c r="G67" i="5"/>
  <c r="G66" i="5"/>
  <c r="G65" i="5"/>
  <c r="G64" i="5"/>
  <c r="G63" i="5"/>
  <c r="G62" i="5"/>
  <c r="G61" i="5"/>
  <c r="G60" i="5"/>
  <c r="G59" i="5"/>
  <c r="G58" i="5"/>
  <c r="G57" i="5"/>
  <c r="G56" i="5"/>
  <c r="G55" i="5"/>
  <c r="G54" i="5"/>
  <c r="G53" i="5"/>
  <c r="G52" i="5"/>
  <c r="G51" i="5"/>
  <c r="G50" i="5"/>
  <c r="G47" i="5"/>
  <c r="G46" i="5"/>
  <c r="G45" i="5"/>
  <c r="G44" i="5"/>
  <c r="G43" i="5"/>
  <c r="G42" i="5"/>
  <c r="G41" i="5"/>
  <c r="G40" i="5"/>
  <c r="G39" i="5"/>
  <c r="G38" i="5"/>
  <c r="G37" i="5"/>
  <c r="G36" i="5"/>
  <c r="G35" i="5"/>
  <c r="G34" i="5"/>
  <c r="G33" i="5"/>
  <c r="G32" i="5"/>
  <c r="G28" i="5"/>
  <c r="G27" i="5"/>
  <c r="G26" i="5"/>
  <c r="G25" i="5"/>
  <c r="G22" i="5"/>
  <c r="G21" i="5"/>
  <c r="G20" i="5"/>
  <c r="G19" i="5"/>
  <c r="G18" i="5"/>
  <c r="G17" i="5"/>
  <c r="G16" i="5"/>
  <c r="G15" i="5"/>
  <c r="G14" i="5"/>
  <c r="G13" i="5"/>
  <c r="G12" i="5"/>
  <c r="G11" i="5"/>
  <c r="G10" i="5"/>
  <c r="G9" i="5"/>
  <c r="G8" i="5"/>
  <c r="G5" i="6" l="1"/>
  <c r="B73" i="2"/>
  <c r="B72" i="2" s="1"/>
  <c r="G7" i="5"/>
  <c r="G49" i="5"/>
  <c r="G31" i="5"/>
  <c r="G736" i="3"/>
  <c r="M736" i="3" s="1"/>
  <c r="G52" i="3"/>
  <c r="K52" i="3" s="1"/>
  <c r="G30" i="3"/>
  <c r="I30" i="3" s="1"/>
  <c r="I3112" i="3"/>
  <c r="G3112" i="3"/>
  <c r="I3110" i="3"/>
  <c r="G3110" i="3"/>
  <c r="I3106" i="3"/>
  <c r="G3106" i="3"/>
  <c r="I3103" i="3"/>
  <c r="G3103" i="3"/>
  <c r="I3099" i="3"/>
  <c r="G3099" i="3"/>
  <c r="I3095" i="3"/>
  <c r="G3095" i="3"/>
  <c r="I3091" i="3"/>
  <c r="G3091" i="3"/>
  <c r="I3087" i="3"/>
  <c r="G3087" i="3"/>
  <c r="I3084" i="3"/>
  <c r="G3084" i="3"/>
  <c r="I2366" i="3"/>
  <c r="G2366" i="3"/>
  <c r="I2365" i="3"/>
  <c r="G2365" i="3"/>
  <c r="I2364" i="3"/>
  <c r="G2364" i="3"/>
  <c r="I2363" i="3"/>
  <c r="G2363" i="3"/>
  <c r="I2358" i="3"/>
  <c r="G2358" i="3"/>
  <c r="I2357" i="3"/>
  <c r="G2357" i="3"/>
  <c r="I2355" i="3"/>
  <c r="G2355" i="3"/>
  <c r="J2354" i="3"/>
  <c r="I2354" i="3"/>
  <c r="G2354" i="3"/>
  <c r="I2344" i="3"/>
  <c r="G2344" i="3"/>
  <c r="I2343" i="3"/>
  <c r="G2343" i="3"/>
  <c r="I2342" i="3"/>
  <c r="G2342" i="3"/>
  <c r="I2341" i="3"/>
  <c r="G2341" i="3"/>
  <c r="I2340" i="3"/>
  <c r="G2340" i="3"/>
  <c r="I2339" i="3"/>
  <c r="G2339" i="3"/>
  <c r="I2338" i="3"/>
  <c r="G2338" i="3"/>
  <c r="I2337" i="3"/>
  <c r="G2337" i="3"/>
  <c r="I2336" i="3"/>
  <c r="G2336" i="3"/>
  <c r="I2335" i="3"/>
  <c r="G2335" i="3"/>
  <c r="I2334" i="3"/>
  <c r="G2334" i="3"/>
  <c r="I2333" i="3"/>
  <c r="G2333" i="3"/>
  <c r="I2332" i="3"/>
  <c r="G2332" i="3"/>
  <c r="I2331" i="3"/>
  <c r="G2331" i="3"/>
  <c r="I2330" i="3"/>
  <c r="G2330" i="3"/>
  <c r="I2329" i="3"/>
  <c r="G2329" i="3"/>
  <c r="I2328" i="3"/>
  <c r="G2328" i="3"/>
  <c r="I2327" i="3"/>
  <c r="G2327" i="3"/>
  <c r="I2326" i="3"/>
  <c r="G2326" i="3"/>
  <c r="I2325" i="3"/>
  <c r="G2325" i="3"/>
  <c r="I2324" i="3"/>
  <c r="G2324" i="3"/>
  <c r="I2323" i="3"/>
  <c r="G2323" i="3"/>
  <c r="L2225" i="3"/>
  <c r="I2225" i="3"/>
  <c r="G2225" i="3"/>
  <c r="L2224" i="3"/>
  <c r="I2224" i="3"/>
  <c r="G2224" i="3"/>
  <c r="L2223" i="3"/>
  <c r="I2223" i="3"/>
  <c r="G2223" i="3"/>
  <c r="J2222" i="3"/>
  <c r="L2222" i="3" s="1"/>
  <c r="I2222" i="3"/>
  <c r="G2222" i="3"/>
  <c r="L2220" i="3"/>
  <c r="I2220" i="3"/>
  <c r="G2220" i="3"/>
  <c r="K2219" i="3"/>
  <c r="L2219" i="3" s="1"/>
  <c r="I2219" i="3"/>
  <c r="G2219" i="3"/>
  <c r="L2218" i="3"/>
  <c r="I2218" i="3"/>
  <c r="G2218" i="3"/>
  <c r="J2217" i="3"/>
  <c r="L2217" i="3" s="1"/>
  <c r="I2217" i="3"/>
  <c r="G2217" i="3"/>
  <c r="L2215" i="3"/>
  <c r="I2215" i="3"/>
  <c r="G2215" i="3"/>
  <c r="L2214" i="3"/>
  <c r="I2214" i="3"/>
  <c r="G2214" i="3"/>
  <c r="K2213" i="3"/>
  <c r="J2213" i="3"/>
  <c r="I2213" i="3"/>
  <c r="G2213" i="3"/>
  <c r="L2212" i="3"/>
  <c r="I2212" i="3"/>
  <c r="G2212" i="3"/>
  <c r="J2211" i="3"/>
  <c r="L2211" i="3" s="1"/>
  <c r="I2211" i="3"/>
  <c r="G2211" i="3"/>
  <c r="L2209" i="3"/>
  <c r="I2209" i="3"/>
  <c r="G2209" i="3"/>
  <c r="L2208" i="3"/>
  <c r="I2208" i="3"/>
  <c r="G2208" i="3"/>
  <c r="L2207" i="3"/>
  <c r="I2207" i="3"/>
  <c r="G2207" i="3"/>
  <c r="L2206" i="3"/>
  <c r="I2206" i="3"/>
  <c r="G2206" i="3"/>
  <c r="L2204" i="3"/>
  <c r="I2204" i="3"/>
  <c r="G2204" i="3"/>
  <c r="L2203" i="3"/>
  <c r="I2203" i="3"/>
  <c r="G2203" i="3"/>
  <c r="L2202" i="3"/>
  <c r="I2202" i="3"/>
  <c r="G2202" i="3"/>
  <c r="J2201" i="3"/>
  <c r="L2201" i="3" s="1"/>
  <c r="I2201" i="3"/>
  <c r="G2201" i="3"/>
  <c r="L2199" i="3"/>
  <c r="I2199" i="3"/>
  <c r="G2199" i="3"/>
  <c r="K2198" i="3"/>
  <c r="L2198" i="3" s="1"/>
  <c r="I2198" i="3"/>
  <c r="G2198" i="3"/>
  <c r="L2197" i="3"/>
  <c r="I2197" i="3"/>
  <c r="G2197" i="3"/>
  <c r="J2196" i="3"/>
  <c r="L2196" i="3" s="1"/>
  <c r="I2196" i="3"/>
  <c r="G2196" i="3"/>
  <c r="L2194" i="3"/>
  <c r="I2194" i="3"/>
  <c r="G2194" i="3"/>
  <c r="L2193" i="3"/>
  <c r="I2193" i="3"/>
  <c r="G2193" i="3"/>
  <c r="L2192" i="3"/>
  <c r="I2192" i="3"/>
  <c r="G2192" i="3"/>
  <c r="L2191" i="3"/>
  <c r="I2191" i="3"/>
  <c r="G2191" i="3"/>
  <c r="L2189" i="3"/>
  <c r="I2189" i="3"/>
  <c r="G2189" i="3"/>
  <c r="L2188" i="3"/>
  <c r="I2188" i="3"/>
  <c r="G2188" i="3"/>
  <c r="L2187" i="3"/>
  <c r="I2187" i="3"/>
  <c r="G2187" i="3"/>
  <c r="L2186" i="3"/>
  <c r="I2186" i="3"/>
  <c r="G2186" i="3"/>
  <c r="L2184" i="3"/>
  <c r="I2184" i="3"/>
  <c r="G2184" i="3"/>
  <c r="L2183" i="3"/>
  <c r="I2183" i="3"/>
  <c r="G2183" i="3"/>
  <c r="L2182" i="3"/>
  <c r="I2182" i="3"/>
  <c r="G2182" i="3"/>
  <c r="L2181" i="3"/>
  <c r="I2181" i="3"/>
  <c r="G2181" i="3"/>
  <c r="L2179" i="3"/>
  <c r="I2179" i="3"/>
  <c r="G2179" i="3"/>
  <c r="K2178" i="3"/>
  <c r="L2178" i="3" s="1"/>
  <c r="I2178" i="3"/>
  <c r="G2178" i="3"/>
  <c r="L2177" i="3"/>
  <c r="I2177" i="3"/>
  <c r="G2177" i="3"/>
  <c r="J2176" i="3"/>
  <c r="L2176" i="3" s="1"/>
  <c r="I2176" i="3"/>
  <c r="G2176" i="3"/>
  <c r="L2174" i="3"/>
  <c r="I2174" i="3"/>
  <c r="G2174" i="3"/>
  <c r="K2173" i="3"/>
  <c r="L2173" i="3" s="1"/>
  <c r="I2173" i="3"/>
  <c r="G2173" i="3"/>
  <c r="L2172" i="3"/>
  <c r="I2172" i="3"/>
  <c r="G2172" i="3"/>
  <c r="J2171" i="3"/>
  <c r="L2171" i="3" s="1"/>
  <c r="I2171" i="3"/>
  <c r="G2171" i="3"/>
  <c r="L2169" i="3"/>
  <c r="I2169" i="3"/>
  <c r="G2169" i="3"/>
  <c r="K2168" i="3"/>
  <c r="L2168" i="3" s="1"/>
  <c r="I2168" i="3"/>
  <c r="G2168" i="3"/>
  <c r="L2167" i="3"/>
  <c r="I2167" i="3"/>
  <c r="G2167" i="3"/>
  <c r="J2166" i="3"/>
  <c r="L2166" i="3" s="1"/>
  <c r="I2166" i="3"/>
  <c r="G2166" i="3"/>
  <c r="L2164" i="3"/>
  <c r="I2164" i="3"/>
  <c r="G2164" i="3"/>
  <c r="K2163" i="3"/>
  <c r="L2163" i="3" s="1"/>
  <c r="I2163" i="3"/>
  <c r="G2163" i="3"/>
  <c r="L2162" i="3"/>
  <c r="I2162" i="3"/>
  <c r="G2162" i="3"/>
  <c r="J2161" i="3"/>
  <c r="L2161" i="3" s="1"/>
  <c r="I2161" i="3"/>
  <c r="G2161" i="3"/>
  <c r="L2159" i="3"/>
  <c r="I2159" i="3"/>
  <c r="G2159" i="3"/>
  <c r="L2158" i="3"/>
  <c r="I2158" i="3"/>
  <c r="G2158" i="3"/>
  <c r="K2157" i="3"/>
  <c r="L2157" i="3" s="1"/>
  <c r="I2157" i="3"/>
  <c r="G2157" i="3"/>
  <c r="J2156" i="3"/>
  <c r="L2156" i="3" s="1"/>
  <c r="I2156" i="3"/>
  <c r="G2156" i="3"/>
  <c r="L2154" i="3"/>
  <c r="I2154" i="3"/>
  <c r="G2154" i="3"/>
  <c r="L2153" i="3"/>
  <c r="I2153" i="3"/>
  <c r="G2153" i="3"/>
  <c r="L2152" i="3"/>
  <c r="I2152" i="3"/>
  <c r="G2152" i="3"/>
  <c r="J2151" i="3"/>
  <c r="L2151" i="3" s="1"/>
  <c r="I2151" i="3"/>
  <c r="G2151" i="3"/>
  <c r="L2149" i="3"/>
  <c r="I2149" i="3"/>
  <c r="G2149" i="3"/>
  <c r="K2148" i="3"/>
  <c r="L2148" i="3" s="1"/>
  <c r="I2148" i="3"/>
  <c r="G2148" i="3"/>
  <c r="L2147" i="3"/>
  <c r="I2147" i="3"/>
  <c r="G2147" i="3"/>
  <c r="L2146" i="3"/>
  <c r="I2146" i="3"/>
  <c r="G2146" i="3"/>
  <c r="J2145" i="3"/>
  <c r="L2145" i="3" s="1"/>
  <c r="M2145" i="3" s="1"/>
  <c r="I2145" i="3"/>
  <c r="G2145" i="3"/>
  <c r="L2143" i="3"/>
  <c r="I2143" i="3"/>
  <c r="G2143" i="3"/>
  <c r="K2142" i="3"/>
  <c r="L2142" i="3" s="1"/>
  <c r="I2142" i="3"/>
  <c r="G2142" i="3"/>
  <c r="L2141" i="3"/>
  <c r="I2141" i="3"/>
  <c r="G2141" i="3"/>
  <c r="J2140" i="3"/>
  <c r="L2140" i="3" s="1"/>
  <c r="I2140" i="3"/>
  <c r="G2140" i="3"/>
  <c r="L2138" i="3"/>
  <c r="I2138" i="3"/>
  <c r="G2138" i="3"/>
  <c r="K2137" i="3"/>
  <c r="L2137" i="3" s="1"/>
  <c r="I2137" i="3"/>
  <c r="G2137" i="3"/>
  <c r="L2136" i="3"/>
  <c r="I2136" i="3"/>
  <c r="G2136" i="3"/>
  <c r="J2135" i="3"/>
  <c r="L2135" i="3" s="1"/>
  <c r="I2135" i="3"/>
  <c r="G2135" i="3"/>
  <c r="L2133" i="3"/>
  <c r="I2133" i="3"/>
  <c r="G2133" i="3"/>
  <c r="J2132" i="3"/>
  <c r="L2132" i="3" s="1"/>
  <c r="I2132" i="3"/>
  <c r="G2132" i="3"/>
  <c r="L2131" i="3"/>
  <c r="I2131" i="3"/>
  <c r="G2131" i="3"/>
  <c r="J2130" i="3"/>
  <c r="L2130" i="3" s="1"/>
  <c r="I2130" i="3"/>
  <c r="G2130" i="3"/>
  <c r="L2128" i="3"/>
  <c r="I2128" i="3"/>
  <c r="G2128" i="3"/>
  <c r="L2127" i="3"/>
  <c r="I2127" i="3"/>
  <c r="G2127" i="3"/>
  <c r="J2126" i="3"/>
  <c r="L2126" i="3" s="1"/>
  <c r="I2126" i="3"/>
  <c r="G2126" i="3"/>
  <c r="L2124" i="3"/>
  <c r="I2124" i="3"/>
  <c r="G2124" i="3"/>
  <c r="L2123" i="3"/>
  <c r="I2123" i="3"/>
  <c r="G2123" i="3"/>
  <c r="K2122" i="3"/>
  <c r="L2122" i="3" s="1"/>
  <c r="I2122" i="3"/>
  <c r="G2122" i="3"/>
  <c r="L2121" i="3"/>
  <c r="I2121" i="3"/>
  <c r="G2121" i="3"/>
  <c r="J2120" i="3"/>
  <c r="L2120" i="3" s="1"/>
  <c r="I2120" i="3"/>
  <c r="G2120" i="3"/>
  <c r="L2118" i="3"/>
  <c r="I2118" i="3"/>
  <c r="G2118" i="3"/>
  <c r="L2117" i="3"/>
  <c r="I2117" i="3"/>
  <c r="G2117" i="3"/>
  <c r="J2116" i="3"/>
  <c r="L2116" i="3" s="1"/>
  <c r="I2116" i="3"/>
  <c r="G2116" i="3"/>
  <c r="L2114" i="3"/>
  <c r="I2114" i="3"/>
  <c r="G2114" i="3"/>
  <c r="L2113" i="3"/>
  <c r="I2113" i="3"/>
  <c r="G2113" i="3"/>
  <c r="J2112" i="3"/>
  <c r="L2112" i="3" s="1"/>
  <c r="I2112" i="3"/>
  <c r="G2112" i="3"/>
  <c r="L2110" i="3"/>
  <c r="I2110" i="3"/>
  <c r="G2110" i="3"/>
  <c r="L2109" i="3"/>
  <c r="I2109" i="3"/>
  <c r="G2109" i="3"/>
  <c r="K2108" i="3"/>
  <c r="L2108" i="3" s="1"/>
  <c r="I2108" i="3"/>
  <c r="G2108" i="3"/>
  <c r="K2107" i="3"/>
  <c r="L2107" i="3" s="1"/>
  <c r="I2107" i="3"/>
  <c r="G2107" i="3"/>
  <c r="L2106" i="3"/>
  <c r="I2106" i="3"/>
  <c r="G2106" i="3"/>
  <c r="J2105" i="3"/>
  <c r="L2105" i="3" s="1"/>
  <c r="I2105" i="3"/>
  <c r="G2105" i="3"/>
  <c r="J2104" i="3"/>
  <c r="L2104" i="3" s="1"/>
  <c r="I2104" i="3"/>
  <c r="G2104" i="3"/>
  <c r="L2102" i="3"/>
  <c r="I2102" i="3"/>
  <c r="G2102" i="3"/>
  <c r="K2101" i="3"/>
  <c r="L2101" i="3" s="1"/>
  <c r="I2101" i="3"/>
  <c r="G2101" i="3"/>
  <c r="L2100" i="3"/>
  <c r="I2100" i="3"/>
  <c r="G2100" i="3"/>
  <c r="J2099" i="3"/>
  <c r="L2099" i="3" s="1"/>
  <c r="I2099" i="3"/>
  <c r="G2099" i="3"/>
  <c r="L2097" i="3"/>
  <c r="I2097" i="3"/>
  <c r="G2097" i="3"/>
  <c r="L2096" i="3"/>
  <c r="I2096" i="3"/>
  <c r="G2096" i="3"/>
  <c r="K2095" i="3"/>
  <c r="L2095" i="3" s="1"/>
  <c r="I2095" i="3"/>
  <c r="G2095" i="3"/>
  <c r="K2094" i="3"/>
  <c r="L2094" i="3" s="1"/>
  <c r="I2094" i="3"/>
  <c r="G2094" i="3"/>
  <c r="I2093" i="3"/>
  <c r="G2093" i="3"/>
  <c r="J2092" i="3"/>
  <c r="I2092" i="3"/>
  <c r="G2092" i="3"/>
  <c r="J2091" i="3"/>
  <c r="I2091" i="3"/>
  <c r="G2091" i="3"/>
  <c r="L2089" i="3"/>
  <c r="I2089" i="3"/>
  <c r="G2089" i="3"/>
  <c r="K2088" i="3"/>
  <c r="L2088" i="3" s="1"/>
  <c r="I2088" i="3"/>
  <c r="G2088" i="3"/>
  <c r="I2087" i="3"/>
  <c r="G2087" i="3"/>
  <c r="I2086" i="3"/>
  <c r="G2086" i="3"/>
  <c r="J2085" i="3"/>
  <c r="I2085" i="3"/>
  <c r="G2085" i="3"/>
  <c r="L2083" i="3"/>
  <c r="I2083" i="3"/>
  <c r="G2083" i="3"/>
  <c r="K2082" i="3"/>
  <c r="J2082" i="3"/>
  <c r="I2082" i="3"/>
  <c r="G2082" i="3"/>
  <c r="I2081" i="3"/>
  <c r="G2081" i="3"/>
  <c r="K2080" i="3"/>
  <c r="J2080" i="3"/>
  <c r="I2080" i="3"/>
  <c r="G2080" i="3"/>
  <c r="K2078" i="3"/>
  <c r="J2078" i="3"/>
  <c r="I2078" i="3"/>
  <c r="G2078" i="3"/>
  <c r="I2077" i="3"/>
  <c r="G2077" i="3"/>
  <c r="J2076" i="3"/>
  <c r="K2076" i="3" s="1"/>
  <c r="I2076" i="3"/>
  <c r="G2076" i="3"/>
  <c r="I3082" i="3" l="1"/>
  <c r="I736" i="3"/>
  <c r="K736" i="3"/>
  <c r="M30" i="3"/>
  <c r="K30" i="3"/>
  <c r="I52" i="3"/>
  <c r="M52" i="3"/>
  <c r="E2367" i="3"/>
  <c r="G2367" i="3" s="1"/>
  <c r="E2345" i="3"/>
  <c r="G2345" i="3" s="1"/>
  <c r="L2213" i="3"/>
  <c r="E2226" i="3"/>
  <c r="L2082" i="3"/>
  <c r="G740" i="3"/>
  <c r="M740" i="3" s="1"/>
  <c r="M2367" i="3" l="1"/>
  <c r="M2361" i="3" s="1"/>
  <c r="K2367" i="3"/>
  <c r="K2361" i="3" s="1"/>
  <c r="I2367" i="3"/>
  <c r="I2361" i="3" s="1"/>
  <c r="B48" i="2" s="1"/>
  <c r="M2345" i="3"/>
  <c r="M2321" i="3" s="1"/>
  <c r="K2345" i="3"/>
  <c r="K2321" i="3" s="1"/>
  <c r="I2345" i="3"/>
  <c r="I2321" i="3" s="1"/>
  <c r="B45" i="2" s="1"/>
  <c r="I740" i="3"/>
  <c r="K740" i="3"/>
  <c r="I2843" i="3"/>
  <c r="G2843" i="3"/>
  <c r="I2842" i="3"/>
  <c r="G2842" i="3"/>
  <c r="I2858" i="3"/>
  <c r="G2858" i="3"/>
  <c r="E2857" i="3"/>
  <c r="G2857" i="3" s="1"/>
  <c r="E2856" i="3"/>
  <c r="I2856" i="3" s="1"/>
  <c r="E2855" i="3"/>
  <c r="I2855" i="3" s="1"/>
  <c r="I2854" i="3"/>
  <c r="G2854" i="3"/>
  <c r="I2853" i="3"/>
  <c r="G2853" i="3"/>
  <c r="I2852" i="3"/>
  <c r="G2852" i="3"/>
  <c r="I2851" i="3"/>
  <c r="G2851" i="3"/>
  <c r="I2850" i="3"/>
  <c r="G2850" i="3"/>
  <c r="I2849" i="3"/>
  <c r="G2849" i="3"/>
  <c r="I2848" i="3"/>
  <c r="G2848" i="3"/>
  <c r="I2378" i="3"/>
  <c r="G2378" i="3"/>
  <c r="I2377" i="3"/>
  <c r="G2377" i="3"/>
  <c r="I2376" i="3"/>
  <c r="G2376" i="3"/>
  <c r="I2375" i="3"/>
  <c r="G2375" i="3"/>
  <c r="I2374" i="3"/>
  <c r="G2374" i="3"/>
  <c r="I2373" i="3"/>
  <c r="G2373" i="3"/>
  <c r="I2372" i="3"/>
  <c r="G2372" i="3"/>
  <c r="I2371" i="3"/>
  <c r="G2371" i="3"/>
  <c r="I2318" i="3"/>
  <c r="G2318" i="3"/>
  <c r="I2317" i="3"/>
  <c r="G2317" i="3"/>
  <c r="I2316" i="3"/>
  <c r="G2316" i="3"/>
  <c r="I2315" i="3"/>
  <c r="G2315" i="3"/>
  <c r="I2314" i="3"/>
  <c r="G2314" i="3"/>
  <c r="I2313" i="3"/>
  <c r="G2313" i="3"/>
  <c r="I2312" i="3"/>
  <c r="G2312" i="3"/>
  <c r="I2311" i="3"/>
  <c r="G2311" i="3"/>
  <c r="I2310" i="3"/>
  <c r="G2310" i="3"/>
  <c r="I2309" i="3"/>
  <c r="G2309" i="3"/>
  <c r="I2308" i="3"/>
  <c r="G2308" i="3"/>
  <c r="I2307" i="3"/>
  <c r="G2307" i="3"/>
  <c r="I2349" i="3"/>
  <c r="E2350" i="3" s="1"/>
  <c r="G2349" i="3"/>
  <c r="G2296" i="3"/>
  <c r="I2296" i="3" s="1"/>
  <c r="G2295" i="3"/>
  <c r="I2295" i="3" s="1"/>
  <c r="G2294" i="3"/>
  <c r="I2294" i="3" s="1"/>
  <c r="G2293" i="3"/>
  <c r="I2293" i="3" s="1"/>
  <c r="G2292" i="3"/>
  <c r="I2292" i="3" s="1"/>
  <c r="G2291" i="3"/>
  <c r="I2291" i="3" s="1"/>
  <c r="G2290" i="3"/>
  <c r="I2290" i="3" s="1"/>
  <c r="G2289" i="3"/>
  <c r="I2289" i="3" s="1"/>
  <c r="G2288" i="3"/>
  <c r="I2288" i="3" s="1"/>
  <c r="G2287" i="3"/>
  <c r="I2287" i="3" s="1"/>
  <c r="G2286" i="3"/>
  <c r="I2286" i="3" s="1"/>
  <c r="G2285" i="3"/>
  <c r="I2285" i="3" s="1"/>
  <c r="G2284" i="3"/>
  <c r="I2284" i="3" s="1"/>
  <c r="G2283" i="3"/>
  <c r="I2283" i="3" s="1"/>
  <c r="G2282" i="3"/>
  <c r="I2282" i="3" s="1"/>
  <c r="G2281" i="3"/>
  <c r="I2281" i="3" s="1"/>
  <c r="G2280" i="3"/>
  <c r="I2280" i="3" s="1"/>
  <c r="G2279" i="3"/>
  <c r="I2279" i="3" s="1"/>
  <c r="G2278" i="3"/>
  <c r="I2278" i="3" s="1"/>
  <c r="G2277" i="3"/>
  <c r="I2277" i="3" s="1"/>
  <c r="G2276" i="3"/>
  <c r="I2276" i="3" s="1"/>
  <c r="G2275" i="3"/>
  <c r="I2275" i="3" s="1"/>
  <c r="G2274" i="3"/>
  <c r="I2274" i="3" s="1"/>
  <c r="G2273" i="3"/>
  <c r="I2273" i="3" s="1"/>
  <c r="G2272" i="3"/>
  <c r="I2272" i="3" s="1"/>
  <c r="G2271" i="3"/>
  <c r="I2271" i="3" s="1"/>
  <c r="G2270" i="3"/>
  <c r="I2270" i="3" s="1"/>
  <c r="G2269" i="3"/>
  <c r="I2269" i="3" s="1"/>
  <c r="G2268" i="3"/>
  <c r="I2268" i="3" s="1"/>
  <c r="G2267" i="3"/>
  <c r="I2267" i="3" s="1"/>
  <c r="G2266" i="3"/>
  <c r="I2266" i="3" s="1"/>
  <c r="G2265" i="3"/>
  <c r="I2265" i="3" s="1"/>
  <c r="G2264" i="3"/>
  <c r="I2264" i="3" s="1"/>
  <c r="G2263" i="3"/>
  <c r="I2263" i="3" s="1"/>
  <c r="G2302" i="3"/>
  <c r="I2302" i="3" s="1"/>
  <c r="G2301" i="3"/>
  <c r="I2301" i="3" s="1"/>
  <c r="G2258" i="3"/>
  <c r="I2258" i="3" s="1"/>
  <c r="G2257" i="3"/>
  <c r="I2257" i="3" s="1"/>
  <c r="G2256" i="3"/>
  <c r="I2256" i="3" s="1"/>
  <c r="G2255" i="3"/>
  <c r="I2255" i="3" s="1"/>
  <c r="G2250" i="3"/>
  <c r="I2250" i="3" s="1"/>
  <c r="G2249" i="3"/>
  <c r="I2249" i="3" s="1"/>
  <c r="G2248" i="3"/>
  <c r="I2248" i="3" s="1"/>
  <c r="G2247" i="3"/>
  <c r="I2247" i="3" s="1"/>
  <c r="G2246" i="3"/>
  <c r="I2246" i="3" s="1"/>
  <c r="G2245" i="3"/>
  <c r="I2245" i="3" s="1"/>
  <c r="G2244" i="3"/>
  <c r="I2244" i="3" s="1"/>
  <c r="G2243" i="3"/>
  <c r="I2243" i="3" s="1"/>
  <c r="G2242" i="3"/>
  <c r="I2242" i="3" s="1"/>
  <c r="G2241" i="3"/>
  <c r="I2241" i="3" s="1"/>
  <c r="G2240" i="3"/>
  <c r="I2240" i="3" s="1"/>
  <c r="G2239" i="3"/>
  <c r="I2239" i="3" s="1"/>
  <c r="G2238" i="3"/>
  <c r="I2238" i="3" s="1"/>
  <c r="G2237" i="3"/>
  <c r="I2237" i="3" s="1"/>
  <c r="G2236" i="3"/>
  <c r="I2236" i="3" s="1"/>
  <c r="G2235" i="3"/>
  <c r="I2235" i="3" s="1"/>
  <c r="G2234" i="3"/>
  <c r="I2234" i="3" s="1"/>
  <c r="G2233" i="3"/>
  <c r="I2233" i="3" s="1"/>
  <c r="G2232" i="3"/>
  <c r="I2232" i="3" s="1"/>
  <c r="G2231" i="3"/>
  <c r="I2231" i="3" s="1"/>
  <c r="G2230" i="3"/>
  <c r="I2230" i="3" s="1"/>
  <c r="I2071" i="3"/>
  <c r="G2071" i="3"/>
  <c r="I2070" i="3"/>
  <c r="G2070" i="3"/>
  <c r="I2069" i="3"/>
  <c r="G2069" i="3"/>
  <c r="I2064" i="3"/>
  <c r="G2064" i="3"/>
  <c r="I2063" i="3"/>
  <c r="G2063" i="3"/>
  <c r="I2062" i="3"/>
  <c r="G2062" i="3"/>
  <c r="I2061" i="3"/>
  <c r="G2061" i="3"/>
  <c r="I2060" i="3"/>
  <c r="G2060" i="3"/>
  <c r="I2059" i="3"/>
  <c r="G2059" i="3"/>
  <c r="I2058" i="3"/>
  <c r="G2058" i="3"/>
  <c r="I2057" i="3"/>
  <c r="G2057" i="3"/>
  <c r="I2056" i="3"/>
  <c r="G2056" i="3"/>
  <c r="I2055" i="3"/>
  <c r="G2055" i="3"/>
  <c r="I2054" i="3"/>
  <c r="G2054" i="3"/>
  <c r="I2053" i="3"/>
  <c r="G2053" i="3"/>
  <c r="I2052" i="3"/>
  <c r="G2052" i="3"/>
  <c r="I2051" i="3"/>
  <c r="G2051" i="3"/>
  <c r="I2050" i="3"/>
  <c r="G2050" i="3"/>
  <c r="I2049" i="3"/>
  <c r="G2049" i="3"/>
  <c r="E2048" i="3"/>
  <c r="I2048" i="3" s="1"/>
  <c r="M2047" i="3"/>
  <c r="L2047" i="3"/>
  <c r="K2047" i="3"/>
  <c r="I2047" i="3"/>
  <c r="G2047" i="3"/>
  <c r="E2319" i="3" l="1"/>
  <c r="G2856" i="3"/>
  <c r="I2857" i="3"/>
  <c r="E2859" i="3" s="1"/>
  <c r="E2297" i="3"/>
  <c r="E2072" i="3"/>
  <c r="E2359" i="3"/>
  <c r="E2259" i="3"/>
  <c r="E2251" i="3"/>
  <c r="E2379" i="3"/>
  <c r="E2844" i="3"/>
  <c r="E2303" i="3"/>
  <c r="G2855" i="3"/>
  <c r="G2048" i="3"/>
  <c r="L1994" i="3"/>
  <c r="I1994" i="3"/>
  <c r="G1994" i="3"/>
  <c r="L1993" i="3"/>
  <c r="I1993" i="3"/>
  <c r="G1993" i="3"/>
  <c r="L1992" i="3"/>
  <c r="I1992" i="3"/>
  <c r="G1992" i="3"/>
  <c r="L1991" i="3"/>
  <c r="I1991" i="3"/>
  <c r="G1991" i="3"/>
  <c r="L1990" i="3"/>
  <c r="I1990" i="3"/>
  <c r="G1990" i="3"/>
  <c r="L1989" i="3"/>
  <c r="I1989" i="3"/>
  <c r="G1989" i="3"/>
  <c r="L1988" i="3"/>
  <c r="I1988" i="3"/>
  <c r="G1988" i="3"/>
  <c r="L1987" i="3"/>
  <c r="I1987" i="3"/>
  <c r="G1987" i="3"/>
  <c r="L1986" i="3"/>
  <c r="I1986" i="3"/>
  <c r="G1986" i="3"/>
  <c r="L1985" i="3"/>
  <c r="I1985" i="3"/>
  <c r="G1985" i="3"/>
  <c r="L1984" i="3"/>
  <c r="I1984" i="3"/>
  <c r="G1984" i="3"/>
  <c r="L1983" i="3"/>
  <c r="I1983" i="3"/>
  <c r="G1983" i="3"/>
  <c r="L1982" i="3"/>
  <c r="I1982" i="3"/>
  <c r="G1982" i="3"/>
  <c r="L1981" i="3"/>
  <c r="I1981" i="3"/>
  <c r="G1981" i="3"/>
  <c r="I1980" i="3"/>
  <c r="G1980" i="3"/>
  <c r="I1979" i="3"/>
  <c r="G1979" i="3"/>
  <c r="E1995" i="3" l="1"/>
  <c r="G1995" i="3" s="1"/>
  <c r="I1995" i="3" s="1"/>
  <c r="A6" i="2"/>
  <c r="A7" i="2"/>
  <c r="A8" i="2"/>
  <c r="A9" i="2"/>
  <c r="A10" i="2"/>
  <c r="A11" i="2"/>
  <c r="A12" i="2"/>
  <c r="A13" i="2"/>
  <c r="A14" i="2"/>
  <c r="A15" i="2"/>
  <c r="A16" i="2"/>
  <c r="A19" i="2"/>
  <c r="A20" i="2"/>
  <c r="A21" i="2"/>
  <c r="A22" i="2"/>
  <c r="A23" i="2"/>
  <c r="A24" i="2"/>
  <c r="A25" i="2"/>
  <c r="A26" i="2"/>
  <c r="A27" i="2"/>
  <c r="A28" i="2"/>
  <c r="A29" i="2"/>
  <c r="A30" i="2"/>
  <c r="A31" i="2"/>
  <c r="A32" i="2"/>
  <c r="A33" i="2"/>
  <c r="A34" i="2"/>
  <c r="A35" i="2"/>
  <c r="A36" i="2"/>
  <c r="A37" i="2"/>
  <c r="A38" i="2"/>
  <c r="A39" i="2"/>
  <c r="A40" i="2"/>
  <c r="A41" i="2"/>
  <c r="A43" i="2"/>
  <c r="A42" i="2"/>
  <c r="A46" i="2"/>
  <c r="A44" i="2"/>
  <c r="A47" i="2"/>
  <c r="A49" i="2"/>
  <c r="A50" i="2"/>
  <c r="A51" i="2"/>
  <c r="A52" i="2"/>
  <c r="A53" i="2"/>
  <c r="A55" i="2"/>
  <c r="A54" i="2"/>
  <c r="A56" i="2"/>
  <c r="A57" i="2"/>
  <c r="A58" i="2"/>
  <c r="A59" i="2"/>
  <c r="A60" i="2"/>
  <c r="G8" i="3"/>
  <c r="G14" i="3"/>
  <c r="K14" i="3" s="1"/>
  <c r="G15" i="3"/>
  <c r="I15" i="3" s="1"/>
  <c r="G26" i="3"/>
  <c r="G32" i="3"/>
  <c r="G34" i="3"/>
  <c r="I34" i="3" s="1"/>
  <c r="G43" i="3"/>
  <c r="M43" i="3" s="1"/>
  <c r="G48" i="3"/>
  <c r="G50" i="3"/>
  <c r="G63" i="3"/>
  <c r="I63" i="3" s="1"/>
  <c r="G65" i="3"/>
  <c r="I65" i="3" s="1"/>
  <c r="G66" i="3"/>
  <c r="M66" i="3" s="1"/>
  <c r="G70" i="3"/>
  <c r="I70" i="3" s="1"/>
  <c r="G73" i="3"/>
  <c r="M73" i="3" s="1"/>
  <c r="G76" i="3"/>
  <c r="I76" i="3" s="1"/>
  <c r="G77" i="3"/>
  <c r="M77" i="3" s="1"/>
  <c r="G79" i="3"/>
  <c r="K79" i="3" s="1"/>
  <c r="G81" i="3"/>
  <c r="I81" i="3" s="1"/>
  <c r="G82" i="3"/>
  <c r="G85" i="3"/>
  <c r="I85" i="3" s="1"/>
  <c r="G88" i="3"/>
  <c r="M88" i="3" s="1"/>
  <c r="G90" i="3"/>
  <c r="G94" i="3"/>
  <c r="G100" i="3"/>
  <c r="M100" i="3" s="1"/>
  <c r="G103" i="3"/>
  <c r="G111" i="3"/>
  <c r="M111" i="3" s="1"/>
  <c r="G114" i="3"/>
  <c r="I114" i="3" s="1"/>
  <c r="G117" i="3"/>
  <c r="K117" i="3" s="1"/>
  <c r="G123" i="3"/>
  <c r="M123" i="3" s="1"/>
  <c r="G138" i="3"/>
  <c r="K138" i="3" s="1"/>
  <c r="G141" i="3"/>
  <c r="I141" i="3" s="1"/>
  <c r="G144" i="3"/>
  <c r="K144" i="3" s="1"/>
  <c r="G147" i="3"/>
  <c r="K147" i="3" s="1"/>
  <c r="G156" i="3"/>
  <c r="K156" i="3" s="1"/>
  <c r="G162" i="3"/>
  <c r="I162" i="3" s="1"/>
  <c r="G169" i="3"/>
  <c r="M169" i="3" s="1"/>
  <c r="G183" i="3"/>
  <c r="G201" i="3"/>
  <c r="G220" i="3"/>
  <c r="G228" i="3"/>
  <c r="G232" i="3"/>
  <c r="G248" i="3"/>
  <c r="G251" i="3"/>
  <c r="G260" i="3"/>
  <c r="G266" i="3"/>
  <c r="G272" i="3"/>
  <c r="G277" i="3"/>
  <c r="G287" i="3"/>
  <c r="G320" i="3"/>
  <c r="G330" i="3"/>
  <c r="I330" i="3" s="1"/>
  <c r="G336" i="3"/>
  <c r="I336" i="3" s="1"/>
  <c r="G341" i="3"/>
  <c r="M341" i="3" s="1"/>
  <c r="G347" i="3"/>
  <c r="K347" i="3" s="1"/>
  <c r="G356" i="3"/>
  <c r="M356" i="3" s="1"/>
  <c r="G365" i="3"/>
  <c r="K365" i="3" s="1"/>
  <c r="G374" i="3"/>
  <c r="G383" i="3"/>
  <c r="G393" i="3"/>
  <c r="I393" i="3" s="1"/>
  <c r="G402" i="3"/>
  <c r="I402" i="3" s="1"/>
  <c r="G406" i="3"/>
  <c r="M406" i="3" s="1"/>
  <c r="G409" i="3"/>
  <c r="K409" i="3" s="1"/>
  <c r="G412" i="3"/>
  <c r="I412" i="3" s="1"/>
  <c r="G418" i="3"/>
  <c r="K418" i="3" s="1"/>
  <c r="G422" i="3"/>
  <c r="G426" i="3"/>
  <c r="G432" i="3"/>
  <c r="I432" i="3" s="1"/>
  <c r="G439" i="3"/>
  <c r="G444" i="3"/>
  <c r="I444" i="3" s="1"/>
  <c r="G453" i="3"/>
  <c r="G459" i="3"/>
  <c r="I459" i="3" s="1"/>
  <c r="G465" i="3"/>
  <c r="G469" i="3"/>
  <c r="G470" i="3"/>
  <c r="G474" i="3"/>
  <c r="I474" i="3" s="1"/>
  <c r="G477" i="3"/>
  <c r="M477" i="3" s="1"/>
  <c r="G480" i="3"/>
  <c r="M480" i="3" s="1"/>
  <c r="G483" i="3"/>
  <c r="M483" i="3" s="1"/>
  <c r="G486" i="3"/>
  <c r="M486" i="3" s="1"/>
  <c r="G495" i="3"/>
  <c r="M495" i="3" s="1"/>
  <c r="G504" i="3"/>
  <c r="M504" i="3" s="1"/>
  <c r="G505" i="3"/>
  <c r="M505" i="3" s="1"/>
  <c r="G509" i="3"/>
  <c r="I509" i="3" s="1"/>
  <c r="G510" i="3"/>
  <c r="I510" i="3" s="1"/>
  <c r="G512" i="3"/>
  <c r="I512" i="3" s="1"/>
  <c r="G516" i="3"/>
  <c r="G552" i="3"/>
  <c r="M552" i="3" s="1"/>
  <c r="G553" i="3"/>
  <c r="G575" i="3"/>
  <c r="I575" i="3" s="1"/>
  <c r="G576" i="3"/>
  <c r="G629" i="3"/>
  <c r="G646" i="3"/>
  <c r="G666" i="3"/>
  <c r="I666" i="3" s="1"/>
  <c r="G669" i="3"/>
  <c r="G687" i="3"/>
  <c r="K687" i="3" s="1"/>
  <c r="G689" i="3"/>
  <c r="I689" i="3" s="1"/>
  <c r="G743" i="3"/>
  <c r="I743" i="3" s="1"/>
  <c r="G746" i="3"/>
  <c r="G748" i="3"/>
  <c r="G750" i="3"/>
  <c r="K750" i="3" s="1"/>
  <c r="G752" i="3"/>
  <c r="M752" i="3" s="1"/>
  <c r="G754" i="3"/>
  <c r="I754" i="3" s="1"/>
  <c r="G757" i="3"/>
  <c r="I757" i="3" s="1"/>
  <c r="G767" i="3"/>
  <c r="I767" i="3" s="1"/>
  <c r="G769" i="3"/>
  <c r="G690" i="3"/>
  <c r="M690" i="3" s="1"/>
  <c r="G701" i="3"/>
  <c r="M701" i="3" s="1"/>
  <c r="G715" i="3"/>
  <c r="G729" i="3"/>
  <c r="I729" i="3" s="1"/>
  <c r="G731" i="3"/>
  <c r="G781" i="3"/>
  <c r="G807" i="3"/>
  <c r="M807" i="3" s="1"/>
  <c r="G818" i="3"/>
  <c r="G834" i="3"/>
  <c r="I834" i="3" s="1"/>
  <c r="G852" i="3"/>
  <c r="G863" i="3"/>
  <c r="M863" i="3" s="1"/>
  <c r="G866" i="3"/>
  <c r="M866" i="3" s="1"/>
  <c r="G868" i="3"/>
  <c r="I868" i="3" s="1"/>
  <c r="G874" i="3"/>
  <c r="M874" i="3" s="1"/>
  <c r="G882" i="3"/>
  <c r="M882" i="3" s="1"/>
  <c r="G886" i="3"/>
  <c r="G896" i="3"/>
  <c r="M896" i="3" s="1"/>
  <c r="G906" i="3"/>
  <c r="G916" i="3"/>
  <c r="M916" i="3" s="1"/>
  <c r="G926" i="3"/>
  <c r="M926" i="3" s="1"/>
  <c r="G939" i="3"/>
  <c r="G964" i="3"/>
  <c r="M964" i="3" s="1"/>
  <c r="G969" i="3"/>
  <c r="M969" i="3" s="1"/>
  <c r="G979" i="3"/>
  <c r="G986" i="3"/>
  <c r="M986" i="3" s="1"/>
  <c r="G989" i="3"/>
  <c r="G993" i="3"/>
  <c r="M993" i="3" s="1"/>
  <c r="G997" i="3"/>
  <c r="M997" i="3" s="1"/>
  <c r="G1001" i="3"/>
  <c r="I1001" i="3" s="1"/>
  <c r="G1010" i="3"/>
  <c r="I1010" i="3" s="1"/>
  <c r="G1019" i="3"/>
  <c r="G1028" i="3"/>
  <c r="M1028" i="3" s="1"/>
  <c r="G1037" i="3"/>
  <c r="G1038" i="3"/>
  <c r="I1038" i="3" s="1"/>
  <c r="G1039" i="3"/>
  <c r="G1041" i="3"/>
  <c r="I1041" i="3" s="1"/>
  <c r="G1042" i="3"/>
  <c r="G1043" i="3"/>
  <c r="I1043" i="3" s="1"/>
  <c r="G1045" i="3"/>
  <c r="G1046" i="3"/>
  <c r="M1046" i="3" s="1"/>
  <c r="G1047" i="3"/>
  <c r="G1063" i="3"/>
  <c r="I1063" i="3" s="1"/>
  <c r="G1065" i="3"/>
  <c r="G1066" i="3"/>
  <c r="K1066" i="3" s="1"/>
  <c r="G1067" i="3"/>
  <c r="G1068" i="3"/>
  <c r="I1068" i="3" s="1"/>
  <c r="G1071" i="3"/>
  <c r="G1080" i="3"/>
  <c r="G1088" i="3"/>
  <c r="I1088" i="3" s="1"/>
  <c r="G1113" i="3"/>
  <c r="K1113" i="3" s="1"/>
  <c r="G1125" i="3"/>
  <c r="M1125" i="3" s="1"/>
  <c r="G1129" i="3"/>
  <c r="G1133" i="3"/>
  <c r="I1133" i="3" s="1"/>
  <c r="G1142" i="3"/>
  <c r="G1153" i="3"/>
  <c r="M1153" i="3" s="1"/>
  <c r="G1159" i="3"/>
  <c r="G1177" i="3"/>
  <c r="I1177" i="3" s="1"/>
  <c r="G1187" i="3"/>
  <c r="G1209" i="3"/>
  <c r="M1209" i="3" s="1"/>
  <c r="G1213" i="3"/>
  <c r="G1217" i="3"/>
  <c r="I1217" i="3" s="1"/>
  <c r="G1220" i="3"/>
  <c r="G1223" i="3"/>
  <c r="M1223" i="3" s="1"/>
  <c r="G1226" i="3"/>
  <c r="I1226" i="3" s="1"/>
  <c r="G1232" i="3"/>
  <c r="I1232" i="3" s="1"/>
  <c r="G1235" i="3"/>
  <c r="I1235" i="3" s="1"/>
  <c r="G1249" i="3"/>
  <c r="G1252" i="3"/>
  <c r="I1252" i="3" s="1"/>
  <c r="G1257" i="3"/>
  <c r="I1257" i="3" s="1"/>
  <c r="G1269" i="3"/>
  <c r="I1269" i="3" s="1"/>
  <c r="G1273" i="3"/>
  <c r="M1273" i="3" s="1"/>
  <c r="G1277" i="3"/>
  <c r="I1277" i="3" s="1"/>
  <c r="G1283" i="3"/>
  <c r="I1283" i="3" s="1"/>
  <c r="G1286" i="3"/>
  <c r="I1286" i="3" s="1"/>
  <c r="G1289" i="3"/>
  <c r="I1289" i="3" s="1"/>
  <c r="G1298" i="3"/>
  <c r="I1298" i="3" s="1"/>
  <c r="G1310" i="3"/>
  <c r="G1313" i="3"/>
  <c r="G1317" i="3"/>
  <c r="M1317" i="3" s="1"/>
  <c r="G1321" i="3"/>
  <c r="I1321" i="3" s="1"/>
  <c r="G1324" i="3"/>
  <c r="I1324" i="3" s="1"/>
  <c r="G1327" i="3"/>
  <c r="I1327" i="3" s="1"/>
  <c r="G1329" i="3"/>
  <c r="I1329" i="3" s="1"/>
  <c r="G1341" i="3"/>
  <c r="I1341" i="3" s="1"/>
  <c r="G1353" i="3"/>
  <c r="I1353" i="3" s="1"/>
  <c r="G1354" i="3"/>
  <c r="I1354" i="3" s="1"/>
  <c r="G1356" i="3"/>
  <c r="M1356" i="3" s="1"/>
  <c r="G1359" i="3"/>
  <c r="I1359" i="3" s="1"/>
  <c r="G1361" i="3"/>
  <c r="I1361" i="3" s="1"/>
  <c r="G1363" i="3"/>
  <c r="I1363" i="3" s="1"/>
  <c r="G1365" i="3"/>
  <c r="I1365" i="3" s="1"/>
  <c r="G1367" i="3"/>
  <c r="I1367" i="3" s="1"/>
  <c r="G1375" i="3"/>
  <c r="I1375" i="3" s="1"/>
  <c r="G1376" i="3"/>
  <c r="I1376" i="3" s="1"/>
  <c r="G1377" i="3"/>
  <c r="M1377" i="3" s="1"/>
  <c r="G1379" i="3"/>
  <c r="G1382" i="3"/>
  <c r="G1386" i="3"/>
  <c r="I1386" i="3" s="1"/>
  <c r="G1394" i="3"/>
  <c r="G1397" i="3"/>
  <c r="M1397" i="3" s="1"/>
  <c r="G1399" i="3"/>
  <c r="I1399" i="3" s="1"/>
  <c r="G1400" i="3"/>
  <c r="M1400" i="3" s="1"/>
  <c r="G1412" i="3"/>
  <c r="I1412" i="3" s="1"/>
  <c r="G1417" i="3"/>
  <c r="I1417" i="3" s="1"/>
  <c r="G1424" i="3"/>
  <c r="G1426" i="3"/>
  <c r="K1426" i="3" s="1"/>
  <c r="G1429" i="3"/>
  <c r="G1438" i="3"/>
  <c r="K1438" i="3" s="1"/>
  <c r="G1440" i="3"/>
  <c r="G1446" i="3"/>
  <c r="M1446" i="3" s="1"/>
  <c r="G1447" i="3"/>
  <c r="M1447" i="3" s="1"/>
  <c r="G1449" i="3"/>
  <c r="M1449" i="3" s="1"/>
  <c r="G1451" i="3"/>
  <c r="M1451" i="3" s="1"/>
  <c r="G1453" i="3"/>
  <c r="M1453" i="3" s="1"/>
  <c r="G1455" i="3"/>
  <c r="M1455" i="3" s="1"/>
  <c r="G1457" i="3"/>
  <c r="G1462" i="3"/>
  <c r="M1462" i="3" s="1"/>
  <c r="G1467" i="3"/>
  <c r="M1467" i="3" s="1"/>
  <c r="G1470" i="3"/>
  <c r="M1470" i="3" s="1"/>
  <c r="G1473" i="3"/>
  <c r="M1473" i="3" s="1"/>
  <c r="G1480" i="3"/>
  <c r="K1480" i="3" s="1"/>
  <c r="G1499" i="3"/>
  <c r="G1502" i="3"/>
  <c r="I1502" i="3" s="1"/>
  <c r="G1506" i="3"/>
  <c r="G1509" i="3"/>
  <c r="I1509" i="3" s="1"/>
  <c r="G1525" i="3"/>
  <c r="G1528" i="3"/>
  <c r="I1528" i="3" s="1"/>
  <c r="G1531" i="3"/>
  <c r="G1534" i="3"/>
  <c r="K1534" i="3" s="1"/>
  <c r="G1536" i="3"/>
  <c r="G1539" i="3"/>
  <c r="G1543" i="3"/>
  <c r="M1543" i="3" s="1"/>
  <c r="G1546" i="3"/>
  <c r="M1546" i="3" s="1"/>
  <c r="G1557" i="3"/>
  <c r="M1557" i="3" s="1"/>
  <c r="G1561" i="3"/>
  <c r="M1561" i="3" s="1"/>
  <c r="G1566" i="3"/>
  <c r="M1566" i="3" s="1"/>
  <c r="G1582" i="3"/>
  <c r="G1592" i="3"/>
  <c r="G1598" i="3"/>
  <c r="M1598" i="3" s="1"/>
  <c r="G1604" i="3"/>
  <c r="M1604" i="3" s="1"/>
  <c r="G1610" i="3"/>
  <c r="M1610" i="3" s="1"/>
  <c r="G1617" i="3"/>
  <c r="M1617" i="3" s="1"/>
  <c r="G1625" i="3"/>
  <c r="M1625" i="3" s="1"/>
  <c r="G1632" i="3"/>
  <c r="M1632" i="3" s="1"/>
  <c r="G1633" i="3"/>
  <c r="G1636" i="3"/>
  <c r="G1639" i="3"/>
  <c r="M1639" i="3" s="1"/>
  <c r="G1642" i="3"/>
  <c r="M1642" i="3" s="1"/>
  <c r="G1654" i="3"/>
  <c r="M1654" i="3" s="1"/>
  <c r="G1657" i="3"/>
  <c r="M1657" i="3" s="1"/>
  <c r="G1659" i="3"/>
  <c r="I1659" i="3" s="1"/>
  <c r="G1661" i="3"/>
  <c r="M1661" i="3" s="1"/>
  <c r="G1686" i="3"/>
  <c r="I1686" i="3" s="1"/>
  <c r="G1690" i="3"/>
  <c r="I1690" i="3" s="1"/>
  <c r="G1698" i="3"/>
  <c r="K1698" i="3" s="1"/>
  <c r="G1705" i="3"/>
  <c r="G1718" i="3"/>
  <c r="G1722" i="3"/>
  <c r="I1722" i="3" s="1"/>
  <c r="G1726" i="3"/>
  <c r="K1726" i="3" s="1"/>
  <c r="G1730" i="3"/>
  <c r="I1730" i="3" s="1"/>
  <c r="G1733" i="3"/>
  <c r="K1733" i="3" s="1"/>
  <c r="G1736" i="3"/>
  <c r="G1782" i="3"/>
  <c r="K1782" i="3" s="1"/>
  <c r="G1790" i="3"/>
  <c r="I1790" i="3" s="1"/>
  <c r="G1822" i="3"/>
  <c r="G1841" i="3"/>
  <c r="I1841" i="3" s="1"/>
  <c r="G1860" i="3"/>
  <c r="K1860" i="3" s="1"/>
  <c r="G1864" i="3"/>
  <c r="G1867" i="3"/>
  <c r="G1870" i="3"/>
  <c r="G1877" i="3"/>
  <c r="I1877" i="3" s="1"/>
  <c r="G1882" i="3"/>
  <c r="G1891" i="3"/>
  <c r="M1891" i="3" s="1"/>
  <c r="G1900" i="3"/>
  <c r="G1905" i="3"/>
  <c r="K1905" i="3" s="1"/>
  <c r="G1910" i="3"/>
  <c r="G1915" i="3"/>
  <c r="G1917" i="3"/>
  <c r="G1922" i="3"/>
  <c r="I1922" i="3" s="1"/>
  <c r="G1923" i="3"/>
  <c r="G1926" i="3"/>
  <c r="I1926" i="3" s="1"/>
  <c r="G1930" i="3"/>
  <c r="G1933" i="3"/>
  <c r="K1933" i="3" s="1"/>
  <c r="G1937" i="3"/>
  <c r="G1940" i="3"/>
  <c r="I1940" i="3" s="1"/>
  <c r="G1945" i="3"/>
  <c r="I1945" i="3" s="1"/>
  <c r="G1954" i="3"/>
  <c r="I1954" i="3" s="1"/>
  <c r="G1956" i="3"/>
  <c r="I1956" i="3" s="1"/>
  <c r="G1963" i="3"/>
  <c r="K1963" i="3" s="1"/>
  <c r="G1964" i="3"/>
  <c r="G1971" i="3"/>
  <c r="K1971" i="3" s="1"/>
  <c r="G1972" i="3"/>
  <c r="M1972" i="3" s="1"/>
  <c r="G1974" i="3"/>
  <c r="G1998" i="3"/>
  <c r="I1998" i="3" s="1"/>
  <c r="G2012" i="3"/>
  <c r="M2012" i="3" s="1"/>
  <c r="G2015" i="3"/>
  <c r="I2015" i="3" s="1"/>
  <c r="G2017" i="3"/>
  <c r="M2017" i="3" s="1"/>
  <c r="G2028" i="3"/>
  <c r="I2028" i="3" s="1"/>
  <c r="G2030" i="3"/>
  <c r="M2030" i="3" s="1"/>
  <c r="G2036" i="3"/>
  <c r="K2036" i="3" s="1"/>
  <c r="G2041" i="3"/>
  <c r="I2041" i="3" s="1"/>
  <c r="G2042" i="3"/>
  <c r="K2042" i="3" s="1"/>
  <c r="G2045" i="3"/>
  <c r="K2045" i="3" s="1"/>
  <c r="G2072" i="3"/>
  <c r="M2072" i="3" s="1"/>
  <c r="M2067" i="3" s="1"/>
  <c r="G2226" i="3"/>
  <c r="M2226" i="3" s="1"/>
  <c r="M2074" i="3" s="1"/>
  <c r="G2251" i="3"/>
  <c r="I2251" i="3" s="1"/>
  <c r="I2228" i="3" s="1"/>
  <c r="G2259" i="3"/>
  <c r="K2259" i="3" s="1"/>
  <c r="K2253" i="3" s="1"/>
  <c r="G2303" i="3"/>
  <c r="M2303" i="3" s="1"/>
  <c r="M2299" i="3" s="1"/>
  <c r="G2297" i="3"/>
  <c r="I2297" i="3" s="1"/>
  <c r="I2261" i="3" s="1"/>
  <c r="G2350" i="3"/>
  <c r="I2350" i="3" s="1"/>
  <c r="I2347" i="3" s="1"/>
  <c r="G2319" i="3"/>
  <c r="K2319" i="3" s="1"/>
  <c r="K2305" i="3" s="1"/>
  <c r="G2359" i="3"/>
  <c r="G2379" i="3"/>
  <c r="I2379" i="3" s="1"/>
  <c r="I2369" i="3" s="1"/>
  <c r="G2382" i="3"/>
  <c r="I2382" i="3" s="1"/>
  <c r="G2383" i="3"/>
  <c r="M2383" i="3" s="1"/>
  <c r="G2397" i="3"/>
  <c r="I2397" i="3" s="1"/>
  <c r="G2398" i="3"/>
  <c r="G2460" i="3"/>
  <c r="I2460" i="3" s="1"/>
  <c r="G2461" i="3"/>
  <c r="M2461" i="3" s="1"/>
  <c r="G2529" i="3"/>
  <c r="I2529" i="3" s="1"/>
  <c r="G2530" i="3"/>
  <c r="M2530" i="3" s="1"/>
  <c r="G2531" i="3"/>
  <c r="K2531" i="3" s="1"/>
  <c r="G2544" i="3"/>
  <c r="M2544" i="3" s="1"/>
  <c r="G2546" i="3"/>
  <c r="I2546" i="3" s="1"/>
  <c r="G2556" i="3"/>
  <c r="I2556" i="3" s="1"/>
  <c r="G2568" i="3"/>
  <c r="K2568" i="3" s="1"/>
  <c r="G2570" i="3"/>
  <c r="M2570" i="3" s="1"/>
  <c r="G2578" i="3"/>
  <c r="M2578" i="3" s="1"/>
  <c r="G2597" i="3"/>
  <c r="I2597" i="3" s="1"/>
  <c r="G2599" i="3"/>
  <c r="I2599" i="3" s="1"/>
  <c r="G2611" i="3"/>
  <c r="M2611" i="3" s="1"/>
  <c r="G2619" i="3"/>
  <c r="I2619" i="3" s="1"/>
  <c r="G2631" i="3"/>
  <c r="M2631" i="3" s="1"/>
  <c r="G2632" i="3"/>
  <c r="I2632" i="3" s="1"/>
  <c r="G2756" i="3"/>
  <c r="M2756" i="3" s="1"/>
  <c r="G2760" i="3"/>
  <c r="G2773" i="3"/>
  <c r="G2774" i="3"/>
  <c r="I2774" i="3" s="1"/>
  <c r="G2859" i="3"/>
  <c r="I2859" i="3" s="1"/>
  <c r="I2846" i="3" s="1"/>
  <c r="G2844" i="3"/>
  <c r="M2844" i="3" s="1"/>
  <c r="M2840" i="3" s="1"/>
  <c r="G2862" i="3"/>
  <c r="G2874" i="3"/>
  <c r="I2874" i="3" s="1"/>
  <c r="G2875" i="3"/>
  <c r="M2875" i="3" s="1"/>
  <c r="G2907" i="3"/>
  <c r="I2907" i="3" s="1"/>
  <c r="G2924" i="3"/>
  <c r="G3037" i="3"/>
  <c r="I3037" i="3" s="1"/>
  <c r="G3051" i="3"/>
  <c r="M3051" i="3" s="1"/>
  <c r="G3065" i="3"/>
  <c r="K3065" i="3" s="1"/>
  <c r="G3076" i="3"/>
  <c r="K3076" i="3" s="1"/>
  <c r="G3079" i="3"/>
  <c r="K3079" i="3" s="1"/>
  <c r="G3120" i="3"/>
  <c r="I3120" i="3" s="1"/>
  <c r="G3121" i="3"/>
  <c r="M3121" i="3" s="1"/>
  <c r="I508" i="3" l="1"/>
  <c r="I1566" i="3"/>
  <c r="I1977" i="3"/>
  <c r="B35" i="2" s="1"/>
  <c r="K2530" i="3"/>
  <c r="K2544" i="3"/>
  <c r="M1954" i="3"/>
  <c r="K1730" i="3"/>
  <c r="I3076" i="3"/>
  <c r="I2544" i="3"/>
  <c r="K1447" i="3"/>
  <c r="K916" i="3"/>
  <c r="K896" i="3"/>
  <c r="I863" i="3"/>
  <c r="K459" i="3"/>
  <c r="I2045" i="3"/>
  <c r="M2036" i="3"/>
  <c r="K1998" i="3"/>
  <c r="K1397" i="3"/>
  <c r="K1317" i="3"/>
  <c r="I916" i="3"/>
  <c r="I896" i="3"/>
  <c r="I138" i="3"/>
  <c r="I3079" i="3"/>
  <c r="K2570" i="3"/>
  <c r="I1557" i="3"/>
  <c r="I1397" i="3"/>
  <c r="I1209" i="3"/>
  <c r="K81" i="3"/>
  <c r="K2631" i="3"/>
  <c r="I2570" i="3"/>
  <c r="I2530" i="3"/>
  <c r="K2030" i="3"/>
  <c r="K1940" i="3"/>
  <c r="I1933" i="3"/>
  <c r="K1891" i="3"/>
  <c r="M1877" i="3"/>
  <c r="M1841" i="3"/>
  <c r="M1659" i="3"/>
  <c r="K1557" i="3"/>
  <c r="K1543" i="3"/>
  <c r="K1462" i="3"/>
  <c r="K1417" i="3"/>
  <c r="M1399" i="3"/>
  <c r="M1226" i="3"/>
  <c r="I1113" i="3"/>
  <c r="I1066" i="3"/>
  <c r="K863" i="3"/>
  <c r="I409" i="3"/>
  <c r="K356" i="3"/>
  <c r="I156" i="3"/>
  <c r="I144" i="3"/>
  <c r="I1905" i="3"/>
  <c r="I1891" i="3"/>
  <c r="K1877" i="3"/>
  <c r="I1617" i="3"/>
  <c r="I1480" i="3"/>
  <c r="K1470" i="3"/>
  <c r="M1257" i="3"/>
  <c r="K1125" i="3"/>
  <c r="K1038" i="3"/>
  <c r="K123" i="3"/>
  <c r="K70" i="3"/>
  <c r="K43" i="3"/>
  <c r="I3051" i="3"/>
  <c r="I2578" i="3"/>
  <c r="M2028" i="3"/>
  <c r="K1722" i="3"/>
  <c r="M1698" i="3"/>
  <c r="I1657" i="3"/>
  <c r="I1632" i="3"/>
  <c r="K1377" i="3"/>
  <c r="M1353" i="3"/>
  <c r="K1289" i="3"/>
  <c r="K1257" i="3"/>
  <c r="I1223" i="3"/>
  <c r="I1125" i="3"/>
  <c r="K1088" i="3"/>
  <c r="K1041" i="3"/>
  <c r="K882" i="3"/>
  <c r="K752" i="3"/>
  <c r="I687" i="3"/>
  <c r="K432" i="3"/>
  <c r="I347" i="3"/>
  <c r="I147" i="3"/>
  <c r="I123" i="3"/>
  <c r="M3076" i="3"/>
  <c r="M3065" i="3"/>
  <c r="M1995" i="3"/>
  <c r="M1977" i="3" s="1"/>
  <c r="K1661" i="3"/>
  <c r="K1659" i="3"/>
  <c r="I1470" i="3"/>
  <c r="M1341" i="3"/>
  <c r="M1324" i="3"/>
  <c r="K993" i="3"/>
  <c r="K986" i="3"/>
  <c r="K969" i="3"/>
  <c r="I882" i="3"/>
  <c r="I552" i="3"/>
  <c r="M510" i="3"/>
  <c r="K486" i="3"/>
  <c r="K406" i="3"/>
  <c r="M365" i="3"/>
  <c r="I356" i="3"/>
  <c r="M3079" i="3"/>
  <c r="I3065" i="3"/>
  <c r="K2875" i="3"/>
  <c r="K2041" i="3"/>
  <c r="K1995" i="3"/>
  <c r="K1977" i="3" s="1"/>
  <c r="M1940" i="3"/>
  <c r="M1790" i="3"/>
  <c r="I1733" i="3"/>
  <c r="I1661" i="3"/>
  <c r="K1617" i="3"/>
  <c r="K1604" i="3"/>
  <c r="I1426" i="3"/>
  <c r="K1324" i="3"/>
  <c r="M1289" i="3"/>
  <c r="M1269" i="3"/>
  <c r="K1232" i="3"/>
  <c r="K1223" i="3"/>
  <c r="M1113" i="3"/>
  <c r="K1063" i="3"/>
  <c r="M1041" i="3"/>
  <c r="M1038" i="3"/>
  <c r="I993" i="3"/>
  <c r="I986" i="3"/>
  <c r="I701" i="3"/>
  <c r="M767" i="3"/>
  <c r="K666" i="3"/>
  <c r="K510" i="3"/>
  <c r="I486" i="3"/>
  <c r="M409" i="3"/>
  <c r="I406" i="3"/>
  <c r="I365" i="3"/>
  <c r="I73" i="3"/>
  <c r="M34" i="3"/>
  <c r="M834" i="3"/>
  <c r="M412" i="3"/>
  <c r="M2556" i="3"/>
  <c r="M1926" i="3"/>
  <c r="K2556" i="3"/>
  <c r="M2045" i="3"/>
  <c r="K1954" i="3"/>
  <c r="K1926" i="3"/>
  <c r="M1922" i="3"/>
  <c r="I1860" i="3"/>
  <c r="K1841" i="3"/>
  <c r="M1690" i="3"/>
  <c r="I1534" i="3"/>
  <c r="K1528" i="3"/>
  <c r="M1509" i="3"/>
  <c r="I1451" i="3"/>
  <c r="I1447" i="3"/>
  <c r="M1426" i="3"/>
  <c r="M1412" i="3"/>
  <c r="M1411" i="3" s="1"/>
  <c r="M1365" i="3"/>
  <c r="K1353" i="3"/>
  <c r="I1317" i="3"/>
  <c r="M1298" i="3"/>
  <c r="K1153" i="3"/>
  <c r="M1066" i="3"/>
  <c r="K834" i="3"/>
  <c r="M687" i="3"/>
  <c r="M418" i="3"/>
  <c r="K412" i="3"/>
  <c r="K341" i="3"/>
  <c r="M147" i="3"/>
  <c r="K111" i="3"/>
  <c r="M1528" i="3"/>
  <c r="K3121" i="3"/>
  <c r="K3051" i="3"/>
  <c r="K2578" i="3"/>
  <c r="M2041" i="3"/>
  <c r="K1922" i="3"/>
  <c r="I1782" i="3"/>
  <c r="M1722" i="3"/>
  <c r="K1690" i="3"/>
  <c r="K1657" i="3"/>
  <c r="K1642" i="3"/>
  <c r="K1509" i="3"/>
  <c r="I1438" i="3"/>
  <c r="M1417" i="3"/>
  <c r="K1412" i="3"/>
  <c r="K1411" i="3" s="1"/>
  <c r="K1365" i="3"/>
  <c r="M1354" i="3"/>
  <c r="M1321" i="3"/>
  <c r="M1277" i="3"/>
  <c r="M1252" i="3"/>
  <c r="M1232" i="3"/>
  <c r="K1209" i="3"/>
  <c r="I1153" i="3"/>
  <c r="M1088" i="3"/>
  <c r="M1063" i="3"/>
  <c r="K701" i="3"/>
  <c r="M750" i="3"/>
  <c r="M666" i="3"/>
  <c r="K552" i="3"/>
  <c r="K444" i="3"/>
  <c r="I418" i="3"/>
  <c r="M347" i="3"/>
  <c r="I341" i="3"/>
  <c r="I111" i="3"/>
  <c r="I77" i="3"/>
  <c r="K73" i="3"/>
  <c r="M70" i="3"/>
  <c r="K2924" i="3"/>
  <c r="M2924" i="3"/>
  <c r="I2760" i="3"/>
  <c r="K2760" i="3"/>
  <c r="I2568" i="3"/>
  <c r="I2531" i="3"/>
  <c r="M2359" i="3"/>
  <c r="M2352" i="3" s="1"/>
  <c r="K2359" i="3"/>
  <c r="K2352" i="3" s="1"/>
  <c r="I1974" i="3"/>
  <c r="M1974" i="3"/>
  <c r="I1736" i="3"/>
  <c r="K1736" i="3"/>
  <c r="M1736" i="3"/>
  <c r="M2862" i="3"/>
  <c r="K2862" i="3"/>
  <c r="I1915" i="3"/>
  <c r="K1915" i="3"/>
  <c r="M1915" i="3"/>
  <c r="K1718" i="3"/>
  <c r="I1718" i="3"/>
  <c r="M2398" i="3"/>
  <c r="I2398" i="3"/>
  <c r="I1705" i="3"/>
  <c r="K1705" i="3"/>
  <c r="M1705" i="3"/>
  <c r="M1636" i="3"/>
  <c r="I1636" i="3"/>
  <c r="K1636" i="3"/>
  <c r="K2774" i="3"/>
  <c r="M2774" i="3"/>
  <c r="K3037" i="3"/>
  <c r="M3037" i="3"/>
  <c r="K2773" i="3"/>
  <c r="I2773" i="3"/>
  <c r="M2773" i="3"/>
  <c r="K2297" i="3"/>
  <c r="K2261" i="3" s="1"/>
  <c r="M2297" i="3"/>
  <c r="M2261" i="3" s="1"/>
  <c r="I1963" i="3"/>
  <c r="M1963" i="3"/>
  <c r="I2924" i="3"/>
  <c r="I2844" i="3"/>
  <c r="K2844" i="3"/>
  <c r="K2840" i="3" s="1"/>
  <c r="M2760" i="3"/>
  <c r="K2611" i="3"/>
  <c r="K2546" i="3"/>
  <c r="M2546" i="3"/>
  <c r="K2529" i="3"/>
  <c r="M2529" i="3"/>
  <c r="M2460" i="3"/>
  <c r="K2379" i="3"/>
  <c r="K2369" i="3" s="1"/>
  <c r="M2379" i="3"/>
  <c r="M2369" i="3" s="1"/>
  <c r="M2350" i="3"/>
  <c r="M2347" i="3" s="1"/>
  <c r="I2226" i="3"/>
  <c r="I2074" i="3" s="1"/>
  <c r="K2226" i="3"/>
  <c r="K2074" i="3" s="1"/>
  <c r="K1974" i="3"/>
  <c r="I1971" i="3"/>
  <c r="M1971" i="3"/>
  <c r="K1937" i="3"/>
  <c r="I1937" i="3"/>
  <c r="I1867" i="3"/>
  <c r="K1867" i="3"/>
  <c r="M1867" i="3"/>
  <c r="K1822" i="3"/>
  <c r="I1822" i="3"/>
  <c r="M1592" i="3"/>
  <c r="I1592" i="3"/>
  <c r="K1592" i="3"/>
  <c r="I1539" i="3"/>
  <c r="K1539" i="3"/>
  <c r="M1539" i="3"/>
  <c r="I1411" i="3"/>
  <c r="B26" i="2" s="1"/>
  <c r="I1379" i="3"/>
  <c r="M1379" i="3"/>
  <c r="K1310" i="3"/>
  <c r="M1310" i="3"/>
  <c r="K1249" i="3"/>
  <c r="M1249" i="3"/>
  <c r="M939" i="3"/>
  <c r="K939" i="3"/>
  <c r="I748" i="3"/>
  <c r="K748" i="3"/>
  <c r="I629" i="3"/>
  <c r="K629" i="3"/>
  <c r="I469" i="3"/>
  <c r="K469" i="3"/>
  <c r="I422" i="3"/>
  <c r="K422" i="3"/>
  <c r="I374" i="3"/>
  <c r="K374" i="3"/>
  <c r="M277" i="3"/>
  <c r="I277" i="3"/>
  <c r="K277" i="3"/>
  <c r="M251" i="3"/>
  <c r="I251" i="3"/>
  <c r="K251" i="3"/>
  <c r="M220" i="3"/>
  <c r="I220" i="3"/>
  <c r="K220" i="3"/>
  <c r="M8" i="3"/>
  <c r="K8" i="3"/>
  <c r="M1502" i="3"/>
  <c r="I1313" i="3"/>
  <c r="M1313" i="3"/>
  <c r="K1217" i="3"/>
  <c r="M1217" i="3"/>
  <c r="K1177" i="3"/>
  <c r="M1177" i="3"/>
  <c r="K1133" i="3"/>
  <c r="M1133" i="3"/>
  <c r="K1010" i="3"/>
  <c r="M1010" i="3"/>
  <c r="K689" i="3"/>
  <c r="M689" i="3"/>
  <c r="K393" i="3"/>
  <c r="M393" i="3"/>
  <c r="K330" i="3"/>
  <c r="M330" i="3"/>
  <c r="K162" i="3"/>
  <c r="M162" i="3"/>
  <c r="K114" i="3"/>
  <c r="M114" i="3"/>
  <c r="K103" i="3"/>
  <c r="I103" i="3"/>
  <c r="M94" i="3"/>
  <c r="I94" i="3"/>
  <c r="K94" i="3"/>
  <c r="I48" i="3"/>
  <c r="K48" i="3"/>
  <c r="M48" i="3"/>
  <c r="K2756" i="3"/>
  <c r="K2461" i="3"/>
  <c r="K2397" i="3"/>
  <c r="M2319" i="3"/>
  <c r="M2305" i="3" s="1"/>
  <c r="K2072" i="3"/>
  <c r="K2067" i="3" s="1"/>
  <c r="I2030" i="3"/>
  <c r="K2028" i="3"/>
  <c r="I2012" i="3"/>
  <c r="M1933" i="3"/>
  <c r="M1905" i="3"/>
  <c r="M1860" i="3"/>
  <c r="K1790" i="3"/>
  <c r="I1726" i="3"/>
  <c r="K1686" i="3"/>
  <c r="I1642" i="3"/>
  <c r="I1604" i="3"/>
  <c r="I1543" i="3"/>
  <c r="M1534" i="3"/>
  <c r="K1502" i="3"/>
  <c r="M1480" i="3"/>
  <c r="I1462" i="3"/>
  <c r="K1455" i="3"/>
  <c r="M1438" i="3"/>
  <c r="K1400" i="3"/>
  <c r="K1386" i="3"/>
  <c r="M1386" i="3"/>
  <c r="M1375" i="3"/>
  <c r="K1375" i="3"/>
  <c r="K1361" i="3"/>
  <c r="M1361" i="3"/>
  <c r="I1356" i="3"/>
  <c r="K1356" i="3"/>
  <c r="K1283" i="3"/>
  <c r="M1283" i="3"/>
  <c r="K1220" i="3"/>
  <c r="M1220" i="3"/>
  <c r="K1187" i="3"/>
  <c r="M1187" i="3"/>
  <c r="K1142" i="3"/>
  <c r="M1142" i="3"/>
  <c r="K1043" i="3"/>
  <c r="M1043" i="3"/>
  <c r="I1028" i="3"/>
  <c r="K1028" i="3"/>
  <c r="M868" i="3"/>
  <c r="K868" i="3"/>
  <c r="M769" i="3"/>
  <c r="I769" i="3"/>
  <c r="K769" i="3"/>
  <c r="M757" i="3"/>
  <c r="K757" i="3"/>
  <c r="K474" i="3"/>
  <c r="M474" i="3"/>
  <c r="M473" i="3" s="1"/>
  <c r="K426" i="3"/>
  <c r="I426" i="3"/>
  <c r="M426" i="3"/>
  <c r="K383" i="3"/>
  <c r="I383" i="3"/>
  <c r="M383" i="3"/>
  <c r="M320" i="3"/>
  <c r="I320" i="3"/>
  <c r="K320" i="3"/>
  <c r="M266" i="3"/>
  <c r="I266" i="3"/>
  <c r="K266" i="3"/>
  <c r="M232" i="3"/>
  <c r="I232" i="3"/>
  <c r="K232" i="3"/>
  <c r="M183" i="3"/>
  <c r="I183" i="3"/>
  <c r="K183" i="3"/>
  <c r="I117" i="3"/>
  <c r="M82" i="3"/>
  <c r="I82" i="3"/>
  <c r="K63" i="3"/>
  <c r="M63" i="3"/>
  <c r="M1730" i="3"/>
  <c r="K1632" i="3"/>
  <c r="K1566" i="3"/>
  <c r="I1455" i="3"/>
  <c r="K1451" i="3"/>
  <c r="I1400" i="3"/>
  <c r="I1394" i="3"/>
  <c r="M1394" i="3"/>
  <c r="M1376" i="3"/>
  <c r="M1363" i="3"/>
  <c r="K1329" i="3"/>
  <c r="M1329" i="3"/>
  <c r="I1310" i="3"/>
  <c r="M1286" i="3"/>
  <c r="I1273" i="3"/>
  <c r="K1273" i="3"/>
  <c r="I1249" i="3"/>
  <c r="K1068" i="3"/>
  <c r="M1068" i="3"/>
  <c r="I1046" i="3"/>
  <c r="K1046" i="3"/>
  <c r="M1001" i="3"/>
  <c r="K1001" i="3"/>
  <c r="I939" i="3"/>
  <c r="I807" i="3"/>
  <c r="K807" i="3"/>
  <c r="M729" i="3"/>
  <c r="K729" i="3"/>
  <c r="M748" i="3"/>
  <c r="K743" i="3"/>
  <c r="M743" i="3"/>
  <c r="M629" i="3"/>
  <c r="K575" i="3"/>
  <c r="M575" i="3"/>
  <c r="I504" i="3"/>
  <c r="K504" i="3"/>
  <c r="I480" i="3"/>
  <c r="K480" i="3"/>
  <c r="M422" i="3"/>
  <c r="K402" i="3"/>
  <c r="M402" i="3"/>
  <c r="M374" i="3"/>
  <c r="K336" i="3"/>
  <c r="M336" i="3"/>
  <c r="K141" i="3"/>
  <c r="M141" i="3"/>
  <c r="I100" i="3"/>
  <c r="K100" i="3"/>
  <c r="I90" i="3"/>
  <c r="K90" i="3"/>
  <c r="M90" i="3"/>
  <c r="I66" i="3"/>
  <c r="I62" i="3" s="1"/>
  <c r="B9" i="2" s="1"/>
  <c r="K66" i="3"/>
  <c r="M50" i="3"/>
  <c r="I50" i="3"/>
  <c r="K50" i="3"/>
  <c r="I8" i="3"/>
  <c r="I1377" i="3"/>
  <c r="M1367" i="3"/>
  <c r="M1359" i="3"/>
  <c r="M1327" i="3"/>
  <c r="M1235" i="3"/>
  <c r="I969" i="3"/>
  <c r="M754" i="3"/>
  <c r="I752" i="3"/>
  <c r="I750" i="3"/>
  <c r="B55" i="2"/>
  <c r="B40" i="2"/>
  <c r="K1499" i="3"/>
  <c r="M1499" i="3"/>
  <c r="I1499" i="3"/>
  <c r="I1457" i="3"/>
  <c r="K1457" i="3"/>
  <c r="M1457" i="3"/>
  <c r="I906" i="3"/>
  <c r="K906" i="3"/>
  <c r="M906" i="3"/>
  <c r="I3121" i="3"/>
  <c r="M3120" i="3"/>
  <c r="M3119" i="3" s="1"/>
  <c r="M3118" i="3" s="1"/>
  <c r="M2907" i="3"/>
  <c r="I2875" i="3"/>
  <c r="M2874" i="3"/>
  <c r="I2862" i="3"/>
  <c r="M2859" i="3"/>
  <c r="M2846" i="3" s="1"/>
  <c r="I2756" i="3"/>
  <c r="M2632" i="3"/>
  <c r="I2631" i="3"/>
  <c r="M2619" i="3"/>
  <c r="I2611" i="3"/>
  <c r="M2599" i="3"/>
  <c r="M2568" i="3"/>
  <c r="M2531" i="3"/>
  <c r="I2461" i="3"/>
  <c r="K2460" i="3"/>
  <c r="K2398" i="3"/>
  <c r="M2397" i="3"/>
  <c r="B49" i="2"/>
  <c r="I2359" i="3"/>
  <c r="I2352" i="3" s="1"/>
  <c r="I2319" i="3"/>
  <c r="I2305" i="3" s="1"/>
  <c r="K2350" i="3"/>
  <c r="K2347" i="3" s="1"/>
  <c r="I2072" i="3"/>
  <c r="I2067" i="3" s="1"/>
  <c r="I2036" i="3"/>
  <c r="I1930" i="3"/>
  <c r="K1930" i="3"/>
  <c r="M1930" i="3"/>
  <c r="I1917" i="3"/>
  <c r="K1917" i="3"/>
  <c r="M1917" i="3"/>
  <c r="I1900" i="3"/>
  <c r="K1900" i="3"/>
  <c r="M1900" i="3"/>
  <c r="I1870" i="3"/>
  <c r="K1870" i="3"/>
  <c r="M1870" i="3"/>
  <c r="I1633" i="3"/>
  <c r="K1633" i="3"/>
  <c r="M1633" i="3"/>
  <c r="K1531" i="3"/>
  <c r="M1531" i="3"/>
  <c r="I1531" i="3"/>
  <c r="K1424" i="3"/>
  <c r="M1424" i="3"/>
  <c r="I1424" i="3"/>
  <c r="I1071" i="3"/>
  <c r="M1071" i="3"/>
  <c r="K1071" i="3"/>
  <c r="K1964" i="3"/>
  <c r="M1964" i="3"/>
  <c r="K1536" i="3"/>
  <c r="M1536" i="3"/>
  <c r="I1536" i="3"/>
  <c r="K1429" i="3"/>
  <c r="M1429" i="3"/>
  <c r="I1429" i="3"/>
  <c r="K2907" i="3"/>
  <c r="K2874" i="3"/>
  <c r="K2859" i="3"/>
  <c r="K2846" i="3" s="1"/>
  <c r="K2632" i="3"/>
  <c r="K2619" i="3"/>
  <c r="K2599" i="3"/>
  <c r="M2597" i="3"/>
  <c r="K2383" i="3"/>
  <c r="M2382" i="3"/>
  <c r="B46" i="2"/>
  <c r="K2303" i="3"/>
  <c r="K2299" i="3" s="1"/>
  <c r="M2259" i="3"/>
  <c r="M2253" i="3" s="1"/>
  <c r="M2251" i="3"/>
  <c r="M2228" i="3" s="1"/>
  <c r="M2042" i="3"/>
  <c r="K2017" i="3"/>
  <c r="M2015" i="3"/>
  <c r="K1972" i="3"/>
  <c r="K1945" i="3"/>
  <c r="M1945" i="3"/>
  <c r="I1582" i="3"/>
  <c r="K1582" i="3"/>
  <c r="M1582" i="3"/>
  <c r="K1525" i="3"/>
  <c r="M1525" i="3"/>
  <c r="I1525" i="3"/>
  <c r="K3120" i="3"/>
  <c r="K2597" i="3"/>
  <c r="I2383" i="3"/>
  <c r="K2382" i="3"/>
  <c r="B42" i="2"/>
  <c r="I2303" i="3"/>
  <c r="I2299" i="3" s="1"/>
  <c r="I2259" i="3"/>
  <c r="I2253" i="3" s="1"/>
  <c r="K2251" i="3"/>
  <c r="K2228" i="3" s="1"/>
  <c r="I2042" i="3"/>
  <c r="I2017" i="3"/>
  <c r="K2015" i="3"/>
  <c r="K2012" i="3"/>
  <c r="M1998" i="3"/>
  <c r="I1972" i="3"/>
  <c r="I1964" i="3"/>
  <c r="K1956" i="3"/>
  <c r="M1956" i="3"/>
  <c r="I1923" i="3"/>
  <c r="K1923" i="3"/>
  <c r="M1923" i="3"/>
  <c r="I1910" i="3"/>
  <c r="K1910" i="3"/>
  <c r="M1910" i="3"/>
  <c r="I1882" i="3"/>
  <c r="K1882" i="3"/>
  <c r="M1882" i="3"/>
  <c r="I1864" i="3"/>
  <c r="K1864" i="3"/>
  <c r="M1864" i="3"/>
  <c r="K1506" i="3"/>
  <c r="M1506" i="3"/>
  <c r="I1506" i="3"/>
  <c r="K1440" i="3"/>
  <c r="M1440" i="3"/>
  <c r="I1440" i="3"/>
  <c r="I1639" i="3"/>
  <c r="K1639" i="3"/>
  <c r="I1598" i="3"/>
  <c r="K1598" i="3"/>
  <c r="I1467" i="3"/>
  <c r="K1467" i="3"/>
  <c r="I1446" i="3"/>
  <c r="K1446" i="3"/>
  <c r="K1213" i="3"/>
  <c r="M1213" i="3"/>
  <c r="I1213" i="3"/>
  <c r="I852" i="3"/>
  <c r="K852" i="3"/>
  <c r="M852" i="3"/>
  <c r="M1937" i="3"/>
  <c r="M1822" i="3"/>
  <c r="M1782" i="3"/>
  <c r="M1733" i="3"/>
  <c r="M1726" i="3"/>
  <c r="M1718" i="3"/>
  <c r="I1698" i="3"/>
  <c r="I1654" i="3"/>
  <c r="K1654" i="3"/>
  <c r="I1610" i="3"/>
  <c r="K1610" i="3"/>
  <c r="I1546" i="3"/>
  <c r="K1546" i="3"/>
  <c r="I1473" i="3"/>
  <c r="K1473" i="3"/>
  <c r="I1449" i="3"/>
  <c r="K1449" i="3"/>
  <c r="K1382" i="3"/>
  <c r="M1382" i="3"/>
  <c r="I1382" i="3"/>
  <c r="K1159" i="3"/>
  <c r="M1159" i="3"/>
  <c r="I1159" i="3"/>
  <c r="K669" i="3"/>
  <c r="I669" i="3"/>
  <c r="M669" i="3"/>
  <c r="K516" i="3"/>
  <c r="I516" i="3"/>
  <c r="M516" i="3"/>
  <c r="M1686" i="3"/>
  <c r="I1625" i="3"/>
  <c r="K1625" i="3"/>
  <c r="I1561" i="3"/>
  <c r="K1561" i="3"/>
  <c r="I1453" i="3"/>
  <c r="K1453" i="3"/>
  <c r="K1129" i="3"/>
  <c r="M1129" i="3"/>
  <c r="I1129" i="3"/>
  <c r="M1080" i="3"/>
  <c r="K1080" i="3"/>
  <c r="I1080" i="3"/>
  <c r="I989" i="3"/>
  <c r="K989" i="3"/>
  <c r="M989" i="3"/>
  <c r="I731" i="3"/>
  <c r="K731" i="3"/>
  <c r="M731" i="3"/>
  <c r="K1067" i="3"/>
  <c r="M1067" i="3"/>
  <c r="K1065" i="3"/>
  <c r="M1065" i="3"/>
  <c r="K1047" i="3"/>
  <c r="M1047" i="3"/>
  <c r="K1045" i="3"/>
  <c r="M1045" i="3"/>
  <c r="K1042" i="3"/>
  <c r="M1042" i="3"/>
  <c r="K1039" i="3"/>
  <c r="M1039" i="3"/>
  <c r="K1037" i="3"/>
  <c r="M1037" i="3"/>
  <c r="K1019" i="3"/>
  <c r="M1019" i="3"/>
  <c r="I979" i="3"/>
  <c r="K979" i="3"/>
  <c r="I886" i="3"/>
  <c r="K886" i="3"/>
  <c r="K818" i="3"/>
  <c r="M818" i="3"/>
  <c r="K781" i="3"/>
  <c r="M781" i="3"/>
  <c r="I715" i="3"/>
  <c r="K715" i="3"/>
  <c r="K553" i="3"/>
  <c r="I553" i="3"/>
  <c r="M553" i="3"/>
  <c r="M201" i="3"/>
  <c r="I201" i="3"/>
  <c r="K201" i="3"/>
  <c r="K1399" i="3"/>
  <c r="K1394" i="3"/>
  <c r="K1379" i="3"/>
  <c r="K1376" i="3"/>
  <c r="K1367" i="3"/>
  <c r="K1363" i="3"/>
  <c r="K1359" i="3"/>
  <c r="K1354" i="3"/>
  <c r="K1341" i="3"/>
  <c r="K1327" i="3"/>
  <c r="K1321" i="3"/>
  <c r="K1313" i="3"/>
  <c r="K1298" i="3"/>
  <c r="K1286" i="3"/>
  <c r="K1277" i="3"/>
  <c r="K1269" i="3"/>
  <c r="K1252" i="3"/>
  <c r="K1235" i="3"/>
  <c r="K1226" i="3"/>
  <c r="I1220" i="3"/>
  <c r="I1187" i="3"/>
  <c r="I1142" i="3"/>
  <c r="I997" i="3"/>
  <c r="K997" i="3"/>
  <c r="I926" i="3"/>
  <c r="K926" i="3"/>
  <c r="I866" i="3"/>
  <c r="K866" i="3"/>
  <c r="K746" i="3"/>
  <c r="I746" i="3"/>
  <c r="M746" i="3"/>
  <c r="K646" i="3"/>
  <c r="I646" i="3"/>
  <c r="M646" i="3"/>
  <c r="I1067" i="3"/>
  <c r="I1065" i="3"/>
  <c r="I1047" i="3"/>
  <c r="I1045" i="3"/>
  <c r="I1042" i="3"/>
  <c r="I1039" i="3"/>
  <c r="I1037" i="3"/>
  <c r="I1019" i="3"/>
  <c r="M979" i="3"/>
  <c r="I964" i="3"/>
  <c r="K964" i="3"/>
  <c r="M886" i="3"/>
  <c r="I874" i="3"/>
  <c r="K874" i="3"/>
  <c r="I818" i="3"/>
  <c r="I781" i="3"/>
  <c r="M715" i="3"/>
  <c r="I690" i="3"/>
  <c r="K690" i="3"/>
  <c r="K576" i="3"/>
  <c r="I576" i="3"/>
  <c r="M576" i="3"/>
  <c r="M272" i="3"/>
  <c r="I272" i="3"/>
  <c r="K272" i="3"/>
  <c r="K767" i="3"/>
  <c r="K754" i="3"/>
  <c r="B16" i="2"/>
  <c r="M470" i="3"/>
  <c r="I470" i="3"/>
  <c r="K470" i="3"/>
  <c r="M465" i="3"/>
  <c r="I465" i="3"/>
  <c r="K465" i="3"/>
  <c r="M453" i="3"/>
  <c r="I453" i="3"/>
  <c r="K453" i="3"/>
  <c r="M439" i="3"/>
  <c r="I439" i="3"/>
  <c r="K439" i="3"/>
  <c r="M260" i="3"/>
  <c r="I260" i="3"/>
  <c r="K260" i="3"/>
  <c r="M509" i="3"/>
  <c r="K509" i="3"/>
  <c r="M248" i="3"/>
  <c r="I248" i="3"/>
  <c r="K248" i="3"/>
  <c r="M512" i="3"/>
  <c r="K512" i="3"/>
  <c r="K505" i="3"/>
  <c r="I505" i="3"/>
  <c r="K495" i="3"/>
  <c r="I495" i="3"/>
  <c r="K483" i="3"/>
  <c r="I483" i="3"/>
  <c r="K477" i="3"/>
  <c r="I477" i="3"/>
  <c r="M287" i="3"/>
  <c r="I287" i="3"/>
  <c r="K287" i="3"/>
  <c r="M228" i="3"/>
  <c r="I228" i="3"/>
  <c r="K228" i="3"/>
  <c r="K169" i="3"/>
  <c r="M156" i="3"/>
  <c r="M144" i="3"/>
  <c r="M138" i="3"/>
  <c r="M117" i="3"/>
  <c r="K88" i="3"/>
  <c r="M85" i="3"/>
  <c r="M76" i="3"/>
  <c r="I14" i="3"/>
  <c r="M14" i="3"/>
  <c r="M469" i="3"/>
  <c r="M459" i="3"/>
  <c r="M444" i="3"/>
  <c r="M432" i="3"/>
  <c r="I169" i="3"/>
  <c r="M103" i="3"/>
  <c r="I88" i="3"/>
  <c r="K85" i="3"/>
  <c r="K82" i="3"/>
  <c r="M81" i="3"/>
  <c r="K77" i="3"/>
  <c r="K76" i="3"/>
  <c r="M32" i="3"/>
  <c r="I32" i="3"/>
  <c r="K32" i="3"/>
  <c r="K65" i="3"/>
  <c r="M65" i="3"/>
  <c r="M15" i="3"/>
  <c r="K15" i="3"/>
  <c r="I79" i="3"/>
  <c r="M79" i="3"/>
  <c r="I26" i="3"/>
  <c r="K26" i="3"/>
  <c r="M26" i="3"/>
  <c r="I43" i="3"/>
  <c r="K34" i="3"/>
  <c r="I735" i="3" l="1"/>
  <c r="B18" i="2" s="1"/>
  <c r="I515" i="3"/>
  <c r="M62" i="3"/>
  <c r="B58" i="2"/>
  <c r="E2526" i="3"/>
  <c r="G2526" i="3" s="1"/>
  <c r="K2526" i="3" s="1"/>
  <c r="K2381" i="3" s="1"/>
  <c r="E2575" i="3"/>
  <c r="G2575" i="3" s="1"/>
  <c r="I2575" i="3" s="1"/>
  <c r="I2528" i="3" s="1"/>
  <c r="B51" i="2" s="1"/>
  <c r="E1857" i="3"/>
  <c r="G1857" i="3" s="1"/>
  <c r="K1857" i="3" s="1"/>
  <c r="K1689" i="3" s="1"/>
  <c r="E1443" i="3"/>
  <c r="G1443" i="3" s="1"/>
  <c r="K1443" i="3" s="1"/>
  <c r="K1416" i="3" s="1"/>
  <c r="E2032" i="3"/>
  <c r="G2032" i="3" s="1"/>
  <c r="K2032" i="3" s="1"/>
  <c r="K1997" i="3" s="1"/>
  <c r="I2840" i="3"/>
  <c r="B54" i="2" s="1"/>
  <c r="K2923" i="3"/>
  <c r="E2065" i="3"/>
  <c r="G2065" i="3" s="1"/>
  <c r="E1934" i="3"/>
  <c r="G1934" i="3" s="1"/>
  <c r="E1975" i="3"/>
  <c r="G1975" i="3" s="1"/>
  <c r="E1540" i="3"/>
  <c r="G1540" i="3" s="1"/>
  <c r="E1477" i="3"/>
  <c r="G1477" i="3" s="1"/>
  <c r="E1687" i="3"/>
  <c r="G1687" i="3" s="1"/>
  <c r="E2838" i="3"/>
  <c r="G2838" i="3" s="1"/>
  <c r="E2757" i="3"/>
  <c r="K2861" i="3"/>
  <c r="I2923" i="3"/>
  <c r="B57" i="2" s="1"/>
  <c r="I99" i="3"/>
  <c r="B11" i="2" s="1"/>
  <c r="K62" i="3"/>
  <c r="M1381" i="3"/>
  <c r="K1381" i="3"/>
  <c r="B39" i="2"/>
  <c r="M1393" i="3"/>
  <c r="K329" i="3"/>
  <c r="M329" i="3"/>
  <c r="K99" i="3"/>
  <c r="K3119" i="3"/>
  <c r="K3118" i="3" s="1"/>
  <c r="I473" i="3"/>
  <c r="B15" i="2" s="1"/>
  <c r="I329" i="3"/>
  <c r="B13" i="2" s="1"/>
  <c r="K431" i="3"/>
  <c r="I431" i="3"/>
  <c r="B14" i="2" s="1"/>
  <c r="M1087" i="3"/>
  <c r="M2861" i="3"/>
  <c r="M3082" i="3"/>
  <c r="K1009" i="3"/>
  <c r="I1393" i="3"/>
  <c r="B25" i="2" s="1"/>
  <c r="I69" i="3"/>
  <c r="B10" i="2" s="1"/>
  <c r="M431" i="3"/>
  <c r="K780" i="3"/>
  <c r="M2923" i="3"/>
  <c r="M69" i="3"/>
  <c r="M168" i="3"/>
  <c r="K168" i="3"/>
  <c r="K7" i="3"/>
  <c r="K69" i="3"/>
  <c r="K473" i="3"/>
  <c r="K1087" i="3"/>
  <c r="M780" i="3"/>
  <c r="M1009" i="3"/>
  <c r="I168" i="3"/>
  <c r="B12" i="2" s="1"/>
  <c r="M508" i="3"/>
  <c r="I1087" i="3"/>
  <c r="B23" i="2" s="1"/>
  <c r="I1381" i="3"/>
  <c r="B24" i="2" s="1"/>
  <c r="B43" i="2"/>
  <c r="K3082" i="3"/>
  <c r="I1070" i="3"/>
  <c r="B22" i="2" s="1"/>
  <c r="B47" i="2"/>
  <c r="M7" i="3"/>
  <c r="M851" i="3"/>
  <c r="I7" i="3"/>
  <c r="I780" i="3"/>
  <c r="I1009" i="3"/>
  <c r="B21" i="2" s="1"/>
  <c r="K851" i="3"/>
  <c r="K1070" i="3"/>
  <c r="I3119" i="3"/>
  <c r="M99" i="3"/>
  <c r="K508" i="3"/>
  <c r="K1393" i="3"/>
  <c r="I851" i="3"/>
  <c r="B20" i="2" s="1"/>
  <c r="B41" i="2"/>
  <c r="M1070" i="3"/>
  <c r="B38" i="2"/>
  <c r="B44" i="2"/>
  <c r="I2861" i="3"/>
  <c r="B56" i="2" s="1"/>
  <c r="B17" i="2" l="1"/>
  <c r="M2526" i="3"/>
  <c r="M2381" i="3" s="1"/>
  <c r="M735" i="3"/>
  <c r="M515" i="3" s="1"/>
  <c r="M6" i="3" s="1"/>
  <c r="K735" i="3"/>
  <c r="K515" i="3" s="1"/>
  <c r="K6" i="3" s="1"/>
  <c r="B19" i="2"/>
  <c r="I1443" i="3"/>
  <c r="I1416" i="3" s="1"/>
  <c r="B28" i="2" s="1"/>
  <c r="M1443" i="3"/>
  <c r="M1416" i="3" s="1"/>
  <c r="I2032" i="3"/>
  <c r="I1997" i="3" s="1"/>
  <c r="B36" i="2" s="1"/>
  <c r="I2526" i="3"/>
  <c r="I2381" i="3" s="1"/>
  <c r="B50" i="2" s="1"/>
  <c r="I1857" i="3"/>
  <c r="I1689" i="3" s="1"/>
  <c r="B32" i="2" s="1"/>
  <c r="M2032" i="3"/>
  <c r="M1997" i="3" s="1"/>
  <c r="M1857" i="3"/>
  <c r="M1689" i="3" s="1"/>
  <c r="K2575" i="3"/>
  <c r="K2528" i="3" s="1"/>
  <c r="M2575" i="3"/>
  <c r="M2528" i="3" s="1"/>
  <c r="I1687" i="3"/>
  <c r="I1542" i="3" s="1"/>
  <c r="B31" i="2" s="1"/>
  <c r="K1687" i="3"/>
  <c r="K1542" i="3" s="1"/>
  <c r="M1687" i="3"/>
  <c r="M1542" i="3" s="1"/>
  <c r="M1934" i="3"/>
  <c r="M1859" i="3" s="1"/>
  <c r="I1934" i="3"/>
  <c r="I1859" i="3" s="1"/>
  <c r="B33" i="2" s="1"/>
  <c r="K1934" i="3"/>
  <c r="K1859" i="3" s="1"/>
  <c r="M1477" i="3"/>
  <c r="M1445" i="3" s="1"/>
  <c r="K1477" i="3"/>
  <c r="K1445" i="3" s="1"/>
  <c r="I1477" i="3"/>
  <c r="I1445" i="3" s="1"/>
  <c r="B29" i="2" s="1"/>
  <c r="K2065" i="3"/>
  <c r="K2034" i="3" s="1"/>
  <c r="I2065" i="3"/>
  <c r="M2065" i="3"/>
  <c r="M2034" i="3" s="1"/>
  <c r="I1975" i="3"/>
  <c r="I1936" i="3" s="1"/>
  <c r="B34" i="2" s="1"/>
  <c r="M1975" i="3"/>
  <c r="M1936" i="3" s="1"/>
  <c r="K1975" i="3"/>
  <c r="K1936" i="3" s="1"/>
  <c r="I2838" i="3"/>
  <c r="I2759" i="3" s="1"/>
  <c r="B53" i="2" s="1"/>
  <c r="K2838" i="3"/>
  <c r="K2759" i="3" s="1"/>
  <c r="M2838" i="3"/>
  <c r="M2759" i="3" s="1"/>
  <c r="K1540" i="3"/>
  <c r="K1479" i="3" s="1"/>
  <c r="M1540" i="3"/>
  <c r="M1479" i="3" s="1"/>
  <c r="I1540" i="3"/>
  <c r="I1479" i="3" s="1"/>
  <c r="B30" i="2" s="1"/>
  <c r="B8" i="2"/>
  <c r="B60" i="2"/>
  <c r="B59" i="2" s="1"/>
  <c r="I3118" i="3"/>
  <c r="B7" i="2" l="1"/>
  <c r="I6" i="3"/>
  <c r="I2034" i="3"/>
  <c r="B37" i="2" s="1"/>
  <c r="G2757" i="3"/>
  <c r="I2757" i="3" s="1"/>
  <c r="I2577" i="3" s="1"/>
  <c r="K2757" i="3" l="1"/>
  <c r="K2577" i="3" s="1"/>
  <c r="K1415" i="3" s="1"/>
  <c r="K5" i="3" s="1"/>
  <c r="B52" i="2"/>
  <c r="I1415" i="3"/>
  <c r="I5" i="3" s="1"/>
  <c r="M2757" i="3"/>
  <c r="M2577" i="3" s="1"/>
  <c r="M1415" i="3" s="1"/>
  <c r="M5" i="3" s="1"/>
  <c r="B27" i="2" l="1"/>
  <c r="B6" i="2" l="1"/>
  <c r="G29" i="5"/>
  <c r="G24" i="5"/>
  <c r="G89" i="5"/>
  <c r="G75" i="5"/>
  <c r="G94" i="5"/>
  <c r="G91" i="5" s="1"/>
  <c r="G6" i="5" s="1"/>
  <c r="B63" i="2" s="1"/>
  <c r="B62" i="2" s="1"/>
  <c r="B77" i="2" s="1"/>
  <c r="B78" i="2" l="1"/>
  <c r="B79" i="2" s="1"/>
</calcChain>
</file>

<file path=xl/sharedStrings.xml><?xml version="1.0" encoding="utf-8"?>
<sst xmlns="http://schemas.openxmlformats.org/spreadsheetml/2006/main" count="5561" uniqueCount="3397">
  <si>
    <t>%</t>
  </si>
  <si>
    <t>=</t>
  </si>
  <si>
    <t>A</t>
  </si>
  <si>
    <t>C</t>
  </si>
  <si>
    <t>D</t>
  </si>
  <si>
    <t>E</t>
  </si>
  <si>
    <t>F</t>
  </si>
  <si>
    <t>G</t>
  </si>
  <si>
    <t>H</t>
  </si>
  <si>
    <t>I</t>
  </si>
  <si>
    <t>J</t>
  </si>
  <si>
    <t>m</t>
  </si>
  <si>
    <t>t</t>
  </si>
  <si>
    <t xml:space="preserve"> =</t>
  </si>
  <si>
    <t>A1</t>
  </si>
  <si>
    <t>A2</t>
  </si>
  <si>
    <t>B1</t>
  </si>
  <si>
    <t>B2</t>
  </si>
  <si>
    <t>C1</t>
  </si>
  <si>
    <t>C2</t>
  </si>
  <si>
    <t>C3</t>
  </si>
  <si>
    <t>C4</t>
  </si>
  <si>
    <t>E1</t>
  </si>
  <si>
    <t>Ex</t>
  </si>
  <si>
    <t>F1</t>
  </si>
  <si>
    <t>G1</t>
  </si>
  <si>
    <t>G2</t>
  </si>
  <si>
    <t>G3</t>
  </si>
  <si>
    <t>I1</t>
  </si>
  <si>
    <t>MJ</t>
  </si>
  <si>
    <t>O1</t>
  </si>
  <si>
    <t>O2</t>
  </si>
  <si>
    <t>O3</t>
  </si>
  <si>
    <t>O4</t>
  </si>
  <si>
    <t>O5</t>
  </si>
  <si>
    <t>O6</t>
  </si>
  <si>
    <t>O7</t>
  </si>
  <si>
    <t>O9</t>
  </si>
  <si>
    <t>Y1</t>
  </si>
  <si>
    <t>Y2</t>
  </si>
  <si>
    <t>kg</t>
  </si>
  <si>
    <t>m2</t>
  </si>
  <si>
    <t>m3</t>
  </si>
  <si>
    <t>1NP</t>
  </si>
  <si>
    <t>2NP</t>
  </si>
  <si>
    <t>Kód</t>
  </si>
  <si>
    <t>kpl</t>
  </si>
  <si>
    <t>kus</t>
  </si>
  <si>
    <t>Š1</t>
  </si>
  <si>
    <t>Š2</t>
  </si>
  <si>
    <t>Š3</t>
  </si>
  <si>
    <t>Š4</t>
  </si>
  <si>
    <t>1.np</t>
  </si>
  <si>
    <t>1.pp</t>
  </si>
  <si>
    <t>31*2</t>
  </si>
  <si>
    <t>49*2</t>
  </si>
  <si>
    <t>Cena</t>
  </si>
  <si>
    <t>sada</t>
  </si>
  <si>
    <t>Popis</t>
  </si>
  <si>
    <t>Suť</t>
  </si>
  <si>
    <t>Š11</t>
  </si>
  <si>
    <t>Š12</t>
  </si>
  <si>
    <t>1NP; 0</t>
  </si>
  <si>
    <t>1x pás</t>
  </si>
  <si>
    <t>2NP; 0</t>
  </si>
  <si>
    <t>2x pás</t>
  </si>
  <si>
    <t>771.01</t>
  </si>
  <si>
    <t>771.02</t>
  </si>
  <si>
    <t>772.01</t>
  </si>
  <si>
    <t>772.02</t>
  </si>
  <si>
    <t>772.03</t>
  </si>
  <si>
    <t>775.01</t>
  </si>
  <si>
    <t>775.02</t>
  </si>
  <si>
    <t>775.10</t>
  </si>
  <si>
    <t>781.01</t>
  </si>
  <si>
    <t>784.01</t>
  </si>
  <si>
    <t>784.10</t>
  </si>
  <si>
    <t>784.11</t>
  </si>
  <si>
    <t>784.12</t>
  </si>
  <si>
    <t>784.13</t>
  </si>
  <si>
    <t>grotta</t>
  </si>
  <si>
    <t>sprchy</t>
  </si>
  <si>
    <t>stropy</t>
  </si>
  <si>
    <t>v=2,00</t>
  </si>
  <si>
    <t>1.patro</t>
  </si>
  <si>
    <t>2.patro</t>
  </si>
  <si>
    <t>Ztratné</t>
  </si>
  <si>
    <t>suteren</t>
  </si>
  <si>
    <t>suterén</t>
  </si>
  <si>
    <t>tis kus</t>
  </si>
  <si>
    <t>Poř.</t>
  </si>
  <si>
    <t>půda</t>
  </si>
  <si>
    <t>-233,265</t>
  </si>
  <si>
    <t>11163151</t>
  </si>
  <si>
    <t>28329276</t>
  </si>
  <si>
    <t>28375880</t>
  </si>
  <si>
    <t>28376443</t>
  </si>
  <si>
    <t>31111134</t>
  </si>
  <si>
    <t>31111136</t>
  </si>
  <si>
    <t>31121222</t>
  </si>
  <si>
    <t>31121230</t>
  </si>
  <si>
    <t>31197105</t>
  </si>
  <si>
    <t>31197124</t>
  </si>
  <si>
    <t>43419001</t>
  </si>
  <si>
    <t>59030154</t>
  </si>
  <si>
    <t>59660235</t>
  </si>
  <si>
    <t>60511145</t>
  </si>
  <si>
    <t>60511166</t>
  </si>
  <si>
    <t>60514105</t>
  </si>
  <si>
    <t>60514106</t>
  </si>
  <si>
    <t>61191155</t>
  </si>
  <si>
    <t>Hmotnost</t>
  </si>
  <si>
    <t>podkroví</t>
  </si>
  <si>
    <t>132201401</t>
  </si>
  <si>
    <t>139711101</t>
  </si>
  <si>
    <t>161101501</t>
  </si>
  <si>
    <t>161101601</t>
  </si>
  <si>
    <t>162201211</t>
  </si>
  <si>
    <t>162701105</t>
  </si>
  <si>
    <t>162701109</t>
  </si>
  <si>
    <t>167101101</t>
  </si>
  <si>
    <t>171201211</t>
  </si>
  <si>
    <t>174101102</t>
  </si>
  <si>
    <t>273313611</t>
  </si>
  <si>
    <t>273351121</t>
  </si>
  <si>
    <t>273351122</t>
  </si>
  <si>
    <t>279113132</t>
  </si>
  <si>
    <t>279113141</t>
  </si>
  <si>
    <t>279232513</t>
  </si>
  <si>
    <t>279311115</t>
  </si>
  <si>
    <t>279311911</t>
  </si>
  <si>
    <t>279351105</t>
  </si>
  <si>
    <t>279351106</t>
  </si>
  <si>
    <t>279361821</t>
  </si>
  <si>
    <t>310237261</t>
  </si>
  <si>
    <t>310238211</t>
  </si>
  <si>
    <t>310239211</t>
  </si>
  <si>
    <t>311238121</t>
  </si>
  <si>
    <t>311238215</t>
  </si>
  <si>
    <t>311272031</t>
  </si>
  <si>
    <t>311272131</t>
  </si>
  <si>
    <t>317142422</t>
  </si>
  <si>
    <t>317142442</t>
  </si>
  <si>
    <t>317143412</t>
  </si>
  <si>
    <t>317168011</t>
  </si>
  <si>
    <t>317168012</t>
  </si>
  <si>
    <t>317168014</t>
  </si>
  <si>
    <t>317168016</t>
  </si>
  <si>
    <t>317168021</t>
  </si>
  <si>
    <t>317168022</t>
  </si>
  <si>
    <t>317231616</t>
  </si>
  <si>
    <t>317234410</t>
  </si>
  <si>
    <t>317944321</t>
  </si>
  <si>
    <t>317944323</t>
  </si>
  <si>
    <t>342241162</t>
  </si>
  <si>
    <t>342272225</t>
  </si>
  <si>
    <t>342272245</t>
  </si>
  <si>
    <t>342291112</t>
  </si>
  <si>
    <t>342291121</t>
  </si>
  <si>
    <t>346244381</t>
  </si>
  <si>
    <t>411322525</t>
  </si>
  <si>
    <t>411354171</t>
  </si>
  <si>
    <t>411354172</t>
  </si>
  <si>
    <t>411354239</t>
  </si>
  <si>
    <t>411361821</t>
  </si>
  <si>
    <t>413231211</t>
  </si>
  <si>
    <t>413232221</t>
  </si>
  <si>
    <t>430321414</t>
  </si>
  <si>
    <t>430361821</t>
  </si>
  <si>
    <t>431351121</t>
  </si>
  <si>
    <t>431351122</t>
  </si>
  <si>
    <t>434191423</t>
  </si>
  <si>
    <t>434231111</t>
  </si>
  <si>
    <t>564760111</t>
  </si>
  <si>
    <t>6,35*0,40</t>
  </si>
  <si>
    <t>611131101</t>
  </si>
  <si>
    <t>611142012</t>
  </si>
  <si>
    <t>611311141</t>
  </si>
  <si>
    <t>611311191</t>
  </si>
  <si>
    <t>611325422</t>
  </si>
  <si>
    <t>611325452</t>
  </si>
  <si>
    <t>612100001</t>
  </si>
  <si>
    <t>612131101</t>
  </si>
  <si>
    <t>612135001</t>
  </si>
  <si>
    <t>612135091</t>
  </si>
  <si>
    <t>612311121</t>
  </si>
  <si>
    <t>612311131</t>
  </si>
  <si>
    <t>612321141</t>
  </si>
  <si>
    <t>612321191</t>
  </si>
  <si>
    <t>612325423</t>
  </si>
  <si>
    <t>612325453</t>
  </si>
  <si>
    <t>615142012</t>
  </si>
  <si>
    <t>619340001</t>
  </si>
  <si>
    <t>619345131</t>
  </si>
  <si>
    <t>619996111</t>
  </si>
  <si>
    <t>619996115</t>
  </si>
  <si>
    <t>619996121</t>
  </si>
  <si>
    <t>622325409</t>
  </si>
  <si>
    <t>629991011</t>
  </si>
  <si>
    <t>631311114</t>
  </si>
  <si>
    <t>631311115</t>
  </si>
  <si>
    <t>631311134</t>
  </si>
  <si>
    <t>631319011</t>
  </si>
  <si>
    <t>631319013</t>
  </si>
  <si>
    <t>631319171</t>
  </si>
  <si>
    <t>631319175</t>
  </si>
  <si>
    <t>631319197</t>
  </si>
  <si>
    <t>631362021</t>
  </si>
  <si>
    <t>632481213</t>
  </si>
  <si>
    <t>635111115</t>
  </si>
  <si>
    <t>635111141</t>
  </si>
  <si>
    <t>635211121</t>
  </si>
  <si>
    <t>635321111</t>
  </si>
  <si>
    <t>711111001</t>
  </si>
  <si>
    <t>711112001</t>
  </si>
  <si>
    <t>711141559</t>
  </si>
  <si>
    <t>711142559</t>
  </si>
  <si>
    <t>713111136</t>
  </si>
  <si>
    <t>713121111</t>
  </si>
  <si>
    <t>713121121</t>
  </si>
  <si>
    <t>713122111</t>
  </si>
  <si>
    <t>713151111</t>
  </si>
  <si>
    <t>713151121</t>
  </si>
  <si>
    <t>713151141</t>
  </si>
  <si>
    <t>713191411</t>
  </si>
  <si>
    <t>762081510</t>
  </si>
  <si>
    <t>762083121</t>
  </si>
  <si>
    <t>762085112</t>
  </si>
  <si>
    <t>762085113</t>
  </si>
  <si>
    <t>762214811</t>
  </si>
  <si>
    <t>762331911</t>
  </si>
  <si>
    <t>762332921</t>
  </si>
  <si>
    <t>762341210</t>
  </si>
  <si>
    <t>762341811</t>
  </si>
  <si>
    <t>762341931</t>
  </si>
  <si>
    <t>762341932</t>
  </si>
  <si>
    <t>762342314</t>
  </si>
  <si>
    <t>762342441</t>
  </si>
  <si>
    <t>762343912</t>
  </si>
  <si>
    <t>762343913</t>
  </si>
  <si>
    <t>762353230</t>
  </si>
  <si>
    <t>762354812</t>
  </si>
  <si>
    <t>762395000</t>
  </si>
  <si>
    <t>762511126</t>
  </si>
  <si>
    <t>762511214</t>
  </si>
  <si>
    <t>762511236</t>
  </si>
  <si>
    <t>762521104</t>
  </si>
  <si>
    <t>762522812</t>
  </si>
  <si>
    <t>762523108</t>
  </si>
  <si>
    <t>762526110</t>
  </si>
  <si>
    <t>762526130</t>
  </si>
  <si>
    <t>762595001</t>
  </si>
  <si>
    <t>762812140</t>
  </si>
  <si>
    <t>762822110</t>
  </si>
  <si>
    <t>762822120</t>
  </si>
  <si>
    <t>762822130</t>
  </si>
  <si>
    <t>762841110</t>
  </si>
  <si>
    <t>762841942</t>
  </si>
  <si>
    <t>762895000</t>
  </si>
  <si>
    <t>763131451</t>
  </si>
  <si>
    <t>763131714</t>
  </si>
  <si>
    <t>763131751</t>
  </si>
  <si>
    <t>763131752</t>
  </si>
  <si>
    <t>763171212</t>
  </si>
  <si>
    <t>764004801</t>
  </si>
  <si>
    <t>765111843</t>
  </si>
  <si>
    <t>765114065</t>
  </si>
  <si>
    <t>765114265</t>
  </si>
  <si>
    <t>765114365</t>
  </si>
  <si>
    <t>765151801</t>
  </si>
  <si>
    <t>765191023</t>
  </si>
  <si>
    <t>765191051</t>
  </si>
  <si>
    <t>766431312</t>
  </si>
  <si>
    <t>766437311</t>
  </si>
  <si>
    <t>767996702</t>
  </si>
  <si>
    <t>771474114</t>
  </si>
  <si>
    <t>771990001</t>
  </si>
  <si>
    <t>771990112</t>
  </si>
  <si>
    <t>772990112</t>
  </si>
  <si>
    <t>775000001</t>
  </si>
  <si>
    <t>783201201</t>
  </si>
  <si>
    <t>783213121</t>
  </si>
  <si>
    <t>783801541</t>
  </si>
  <si>
    <t>783827447</t>
  </si>
  <si>
    <t>783900001</t>
  </si>
  <si>
    <t>784211123</t>
  </si>
  <si>
    <t>941111132</t>
  </si>
  <si>
    <t>941111232</t>
  </si>
  <si>
    <t>941111832</t>
  </si>
  <si>
    <t>944511111</t>
  </si>
  <si>
    <t>944511211</t>
  </si>
  <si>
    <t>944511811</t>
  </si>
  <si>
    <t>946113117</t>
  </si>
  <si>
    <t>946113122</t>
  </si>
  <si>
    <t>946113817</t>
  </si>
  <si>
    <t>946113822</t>
  </si>
  <si>
    <t>949101111</t>
  </si>
  <si>
    <t>949101112</t>
  </si>
  <si>
    <t>949111121</t>
  </si>
  <si>
    <t>949111821</t>
  </si>
  <si>
    <t>952901111</t>
  </si>
  <si>
    <t>952901114</t>
  </si>
  <si>
    <t>953731115</t>
  </si>
  <si>
    <t>962031132</t>
  </si>
  <si>
    <t>962031133</t>
  </si>
  <si>
    <t>962032231</t>
  </si>
  <si>
    <t>963013530</t>
  </si>
  <si>
    <t>963051113</t>
  </si>
  <si>
    <t>964011211</t>
  </si>
  <si>
    <t>965022131</t>
  </si>
  <si>
    <t>965042141</t>
  </si>
  <si>
    <t>965042241</t>
  </si>
  <si>
    <t>965081223</t>
  </si>
  <si>
    <t>965082932</t>
  </si>
  <si>
    <t>965082933</t>
  </si>
  <si>
    <t>965082941</t>
  </si>
  <si>
    <t>967031132</t>
  </si>
  <si>
    <t>967031732</t>
  </si>
  <si>
    <t>968062356</t>
  </si>
  <si>
    <t>968062456</t>
  </si>
  <si>
    <t>968072455</t>
  </si>
  <si>
    <t>971033541</t>
  </si>
  <si>
    <t>971033631</t>
  </si>
  <si>
    <t>971033651</t>
  </si>
  <si>
    <t>971038591</t>
  </si>
  <si>
    <t>972044451</t>
  </si>
  <si>
    <t>973031151</t>
  </si>
  <si>
    <t>973031325</t>
  </si>
  <si>
    <t>974031664</t>
  </si>
  <si>
    <t>974042577</t>
  </si>
  <si>
    <t>975011331</t>
  </si>
  <si>
    <t>975073121</t>
  </si>
  <si>
    <t>977151125</t>
  </si>
  <si>
    <t>977151128</t>
  </si>
  <si>
    <t>977311114</t>
  </si>
  <si>
    <t>978011141</t>
  </si>
  <si>
    <t>978013161</t>
  </si>
  <si>
    <t>978013191</t>
  </si>
  <si>
    <t>978019381</t>
  </si>
  <si>
    <t>978059541</t>
  </si>
  <si>
    <t>997013011</t>
  </si>
  <si>
    <t>997013115</t>
  </si>
  <si>
    <t>997013509</t>
  </si>
  <si>
    <t>997013511</t>
  </si>
  <si>
    <t>997013800</t>
  </si>
  <si>
    <t>998017003</t>
  </si>
  <si>
    <t>998711203</t>
  </si>
  <si>
    <t>998713203</t>
  </si>
  <si>
    <t>998762203</t>
  </si>
  <si>
    <t>998763403</t>
  </si>
  <si>
    <t>998764203</t>
  </si>
  <si>
    <t>998765203</t>
  </si>
  <si>
    <t>998766203</t>
  </si>
  <si>
    <t>998767203</t>
  </si>
  <si>
    <t>998771203</t>
  </si>
  <si>
    <t>998772203</t>
  </si>
  <si>
    <t>998775203</t>
  </si>
  <si>
    <t>998781203</t>
  </si>
  <si>
    <t>998782203</t>
  </si>
  <si>
    <t>C3; 40,70</t>
  </si>
  <si>
    <t>F1; 33,68</t>
  </si>
  <si>
    <t>G; 395,00</t>
  </si>
  <si>
    <t>I; 218,70</t>
  </si>
  <si>
    <t>J; 258,80</t>
  </si>
  <si>
    <t>na skádku</t>
  </si>
  <si>
    <t>stěny</t>
  </si>
  <si>
    <t>13,10*0,40</t>
  </si>
  <si>
    <t>28376428_1</t>
  </si>
  <si>
    <t>6051112000</t>
  </si>
  <si>
    <t>60511130_1</t>
  </si>
  <si>
    <t>62852010_1</t>
  </si>
  <si>
    <t>63141160_1</t>
  </si>
  <si>
    <t>63141183_1</t>
  </si>
  <si>
    <t>6314815300</t>
  </si>
  <si>
    <t>6314815400</t>
  </si>
  <si>
    <t>6314815500</t>
  </si>
  <si>
    <t>6314815600</t>
  </si>
  <si>
    <t>B2; 87,500</t>
  </si>
  <si>
    <t>C1; 213,91</t>
  </si>
  <si>
    <t>C4; 156,26</t>
  </si>
  <si>
    <t>E1; 164,40</t>
  </si>
  <si>
    <t>G1; 66,000</t>
  </si>
  <si>
    <t>G2; 20,900</t>
  </si>
  <si>
    <t>G3; 25,400</t>
  </si>
  <si>
    <t>G; 395,000</t>
  </si>
  <si>
    <t>I1; 148,90</t>
  </si>
  <si>
    <t>Jedn. cena</t>
  </si>
  <si>
    <t>suterén; 0</t>
  </si>
  <si>
    <t>(5,50*6,00)</t>
  </si>
  <si>
    <t>(7,00*2,60)</t>
  </si>
  <si>
    <t>134602100_1</t>
  </si>
  <si>
    <t>242231210_1</t>
  </si>
  <si>
    <t>3,14*2,20*5</t>
  </si>
  <si>
    <t>317001001_1</t>
  </si>
  <si>
    <t>345244223_1</t>
  </si>
  <si>
    <t>4,75*1,10*2</t>
  </si>
  <si>
    <t>411001001_1</t>
  </si>
  <si>
    <t>434230001_1</t>
  </si>
  <si>
    <t>594611001_1</t>
  </si>
  <si>
    <t>594611110_1</t>
  </si>
  <si>
    <t>611311131_1</t>
  </si>
  <si>
    <t>612311000_1</t>
  </si>
  <si>
    <t>612311000_2</t>
  </si>
  <si>
    <t>631311114_1</t>
  </si>
  <si>
    <t>711493122_1</t>
  </si>
  <si>
    <t>762001001_1</t>
  </si>
  <si>
    <t>762840001_1</t>
  </si>
  <si>
    <t>763131471_1</t>
  </si>
  <si>
    <t>763161721_1</t>
  </si>
  <si>
    <t>765191911_1</t>
  </si>
  <si>
    <t>771574118_1</t>
  </si>
  <si>
    <t>772521240_1</t>
  </si>
  <si>
    <t>772523240_1</t>
  </si>
  <si>
    <t>775413110_1</t>
  </si>
  <si>
    <t>775526200_1</t>
  </si>
  <si>
    <t>781474110_1</t>
  </si>
  <si>
    <t>783226101_1</t>
  </si>
  <si>
    <t>783268200_1</t>
  </si>
  <si>
    <t>784.: Malby</t>
  </si>
  <si>
    <t>946113217_1</t>
  </si>
  <si>
    <t>946113222_1</t>
  </si>
  <si>
    <t>949121221_1</t>
  </si>
  <si>
    <t>965080001_1</t>
  </si>
  <si>
    <t>985111232_1</t>
  </si>
  <si>
    <t>B1; 340,620</t>
  </si>
  <si>
    <t>S06; 0,90*v</t>
  </si>
  <si>
    <t>m.002;  (1)</t>
  </si>
  <si>
    <t>m.009;  (1)</t>
  </si>
  <si>
    <t>m.019;  (1)</t>
  </si>
  <si>
    <t>m.030;  (1)</t>
  </si>
  <si>
    <t>m.036;  (1)</t>
  </si>
  <si>
    <t>m.101;  (1)</t>
  </si>
  <si>
    <t>m.115;  (1)</t>
  </si>
  <si>
    <t>m.132;  (1)</t>
  </si>
  <si>
    <t>m.147;  (3)</t>
  </si>
  <si>
    <t>m.147;  (6)</t>
  </si>
  <si>
    <t>m.203;  (1)</t>
  </si>
  <si>
    <t>m.205;  (1)</t>
  </si>
  <si>
    <t>m.312;  (1)</t>
  </si>
  <si>
    <t>m.401;  (1)</t>
  </si>
  <si>
    <t>nad výtahem</t>
  </si>
  <si>
    <t>nové fasády</t>
  </si>
  <si>
    <t>Výměra</t>
  </si>
  <si>
    <t>ostění</t>
  </si>
  <si>
    <t>0024: Studny</t>
  </si>
  <si>
    <t>168,927 *1,8</t>
  </si>
  <si>
    <t>5,50*2+12,00</t>
  </si>
  <si>
    <t>C3; 40,70 *2</t>
  </si>
  <si>
    <t>F1; 33,68 *2</t>
  </si>
  <si>
    <t>Jedn. hmotn.</t>
  </si>
  <si>
    <t xml:space="preserve">nad výtahem </t>
  </si>
  <si>
    <t>vstup 019; 0</t>
  </si>
  <si>
    <t>wc 106; 3,62</t>
  </si>
  <si>
    <t>úpravy krovu</t>
  </si>
  <si>
    <t>0027: Základy</t>
  </si>
  <si>
    <t>109,369+9,864</t>
  </si>
  <si>
    <t>1NP; 560,00*2</t>
  </si>
  <si>
    <t>367,60+258,80</t>
  </si>
  <si>
    <t>C1; 213,910*2</t>
  </si>
  <si>
    <t>podkroví;   2</t>
  </si>
  <si>
    <t>přízemí</t>
  </si>
  <si>
    <t>půda; 0</t>
  </si>
  <si>
    <t>střecha</t>
  </si>
  <si>
    <t>C; 57,96*0,060</t>
  </si>
  <si>
    <t>E; 11,40*0,060</t>
  </si>
  <si>
    <t>m.003;  (2,50)</t>
  </si>
  <si>
    <t>m.019;  (4,00)</t>
  </si>
  <si>
    <t>m.205;  (7,80)</t>
  </si>
  <si>
    <t>m.319;  (1,53)</t>
  </si>
  <si>
    <t>m.401;  (1,61)</t>
  </si>
  <si>
    <t>m.S06,07;  (2)</t>
  </si>
  <si>
    <t>pohled severní</t>
  </si>
  <si>
    <t>pohled západní</t>
  </si>
  <si>
    <t>sál 025; 87,50</t>
  </si>
  <si>
    <t>wc 106; obklad</t>
  </si>
  <si>
    <t>(2,10+4,90*2)*5</t>
  </si>
  <si>
    <t>175,800+198,107</t>
  </si>
  <si>
    <t>187,870+373,907</t>
  </si>
  <si>
    <t>G; 395,00*0,060</t>
  </si>
  <si>
    <t>hala 022; 37,50</t>
  </si>
  <si>
    <t>m.006-010;  (7)</t>
  </si>
  <si>
    <t>m.012;  (19,97)</t>
  </si>
  <si>
    <t>m.015;  (70,00)</t>
  </si>
  <si>
    <t>m.026-030;  (6)</t>
  </si>
  <si>
    <t>m.108;  (55,57)</t>
  </si>
  <si>
    <t>m.112;  (24,00)</t>
  </si>
  <si>
    <t>m.118;  (18,00)</t>
  </si>
  <si>
    <t>m.120-132;  (3)</t>
  </si>
  <si>
    <t>m.120-132;  (4)</t>
  </si>
  <si>
    <t>m.133;  (12,00)</t>
  </si>
  <si>
    <t>m.134-139;  (2)</t>
  </si>
  <si>
    <t>m.135,136;  (6)</t>
  </si>
  <si>
    <t>m.138,139;  (6)</t>
  </si>
  <si>
    <t>m.212;  (11,00)</t>
  </si>
  <si>
    <t>m.216;  (50,00)</t>
  </si>
  <si>
    <t>m.217;  (80,00)</t>
  </si>
  <si>
    <t>nad výtahem;  1</t>
  </si>
  <si>
    <t>odkopání podlah</t>
  </si>
  <si>
    <t>podkladní deska</t>
  </si>
  <si>
    <t>podlahy z desek</t>
  </si>
  <si>
    <t>pohled východní</t>
  </si>
  <si>
    <t>rekonstrukce 2x</t>
  </si>
  <si>
    <t>sklad 004; 1,77</t>
  </si>
  <si>
    <t>sklad 005; 1,66</t>
  </si>
  <si>
    <t>sklad 021; 6,43</t>
  </si>
  <si>
    <t>stávající strop</t>
  </si>
  <si>
    <t>sál 219; 170,50</t>
  </si>
  <si>
    <t>sál 313; 136,70</t>
  </si>
  <si>
    <t>vstup 020; 4,95</t>
  </si>
  <si>
    <t>úklid 115; 1,72</t>
  </si>
  <si>
    <t>úklid 141; 0,91</t>
  </si>
  <si>
    <t>úklid 224; 1,12</t>
  </si>
  <si>
    <t>(2,27*2+1,96)*16</t>
  </si>
  <si>
    <t>(5,80)*2,50*0,80</t>
  </si>
  <si>
    <t>3,14*2,10*1,10*5</t>
  </si>
  <si>
    <t>B2; 87,500*0,030</t>
  </si>
  <si>
    <t>C2; 186,38*0,060</t>
  </si>
  <si>
    <t>C4; 156,26*0,060</t>
  </si>
  <si>
    <t>Celkem (bez DPH)</t>
  </si>
  <si>
    <t>D; 187,870*0,060</t>
  </si>
  <si>
    <t>E1; 164,40*0,060</t>
  </si>
  <si>
    <t>F; 164,428*0,060</t>
  </si>
  <si>
    <t>G1; 66,000*0,030</t>
  </si>
  <si>
    <t>G2; 20,900*0,030</t>
  </si>
  <si>
    <t>G3; 25,400*0,030</t>
  </si>
  <si>
    <t>G; 395,000*0,030</t>
  </si>
  <si>
    <t>choba 012; 21,10</t>
  </si>
  <si>
    <t>dilna 137; 15,00</t>
  </si>
  <si>
    <t>dilna 140; 21,20</t>
  </si>
  <si>
    <t>dilna 143; 24,10</t>
  </si>
  <si>
    <t>dilna 144; 12,60</t>
  </si>
  <si>
    <t>dilna 145; 43,90</t>
  </si>
  <si>
    <t>dílna 001; 44,50</t>
  </si>
  <si>
    <t>dílna 134; 16,50</t>
  </si>
  <si>
    <t>dílna 304; 96,60</t>
  </si>
  <si>
    <t>komora 104; 5,08</t>
  </si>
  <si>
    <t>komora 142; 1,91</t>
  </si>
  <si>
    <t>m.003;  (2,50*2)</t>
  </si>
  <si>
    <t>m.015;  (2,25*4)</t>
  </si>
  <si>
    <t>m.027-0,28;  (1)</t>
  </si>
  <si>
    <t>m.101;  (2,95*2)</t>
  </si>
  <si>
    <t>m.104;  (2,30*2)</t>
  </si>
  <si>
    <t>m.115;  (1,90*2)</t>
  </si>
  <si>
    <t>m.115;  (3,30*2)</t>
  </si>
  <si>
    <t>m.120;  (2,70*2)</t>
  </si>
  <si>
    <t>m.141;  (3,00*2)</t>
  </si>
  <si>
    <t>m.147;  (3,50*4)</t>
  </si>
  <si>
    <t>m.203;  (3,00*2)</t>
  </si>
  <si>
    <t>m.204;  (2,15*2)</t>
  </si>
  <si>
    <t>m.205;  (3,00*2)</t>
  </si>
  <si>
    <t>m.301;  (2,20*4)</t>
  </si>
  <si>
    <t>m.304;  (2,20*2)</t>
  </si>
  <si>
    <t>m.309;  (2,20*2)</t>
  </si>
  <si>
    <t>m.310;  (2,20*4)</t>
  </si>
  <si>
    <t>m.311;  (2,30*2)</t>
  </si>
  <si>
    <t>m.401;  (2,30*2)</t>
  </si>
  <si>
    <t>pokoj 101; 46,60</t>
  </si>
  <si>
    <t>pokoj 102; 45,70</t>
  </si>
  <si>
    <t>pokoj 103; 19,90</t>
  </si>
  <si>
    <t>pokoj 111; 67,00</t>
  </si>
  <si>
    <t>pro úpravy krovu</t>
  </si>
  <si>
    <t>sprcha 319; 1,53</t>
  </si>
  <si>
    <t>strop; 5,40*6,45</t>
  </si>
  <si>
    <t>strop; 5,49*6,45</t>
  </si>
  <si>
    <t>strop; 5,70*6,60</t>
  </si>
  <si>
    <t>strop; 5,77*6,45</t>
  </si>
  <si>
    <t>strop; 5,92*6,73</t>
  </si>
  <si>
    <t>stávající fasády</t>
  </si>
  <si>
    <t>zásyp;  -(8,916)</t>
  </si>
  <si>
    <t>(7,00*2,60) *0,06</t>
  </si>
  <si>
    <t>(7,00*2,60) *0,20</t>
  </si>
  <si>
    <t>001.: Zemní práce</t>
  </si>
  <si>
    <t>2NP celé; 1350,00</t>
  </si>
  <si>
    <t>B1; 340,620*0,030</t>
  </si>
  <si>
    <t>C1; 213,910*0,080</t>
  </si>
  <si>
    <t>C2; 186,380*0,060</t>
  </si>
  <si>
    <t>balkon 220; 10,80</t>
  </si>
  <si>
    <t>chodba 002; 38,00</t>
  </si>
  <si>
    <t>chodba 017; 35,10</t>
  </si>
  <si>
    <t>chodba 024; 54,14</t>
  </si>
  <si>
    <t>chodba 108; 57,70</t>
  </si>
  <si>
    <t>chodba 112; 24,48</t>
  </si>
  <si>
    <t>chodba 118; 24,90</t>
  </si>
  <si>
    <t>chodba 133; 54,00</t>
  </si>
  <si>
    <t>chodba 207; 43,80</t>
  </si>
  <si>
    <t>chodba 218; 61,80</t>
  </si>
  <si>
    <t>chodba 307; 22,04</t>
  </si>
  <si>
    <t>chodba 308; 20,47</t>
  </si>
  <si>
    <t>chodba 312; 51,38</t>
  </si>
  <si>
    <t>depozit 105; 6,00</t>
  </si>
  <si>
    <t>komora 146A; 1,30</t>
  </si>
  <si>
    <t>komora 314; 26,64</t>
  </si>
  <si>
    <t>m.315A-316B;  (2)</t>
  </si>
  <si>
    <t>predsin 123; 4,46</t>
  </si>
  <si>
    <t>predsin 126; 4,43</t>
  </si>
  <si>
    <t>predsin 129; 5,00</t>
  </si>
  <si>
    <t>predsin 132; 4,63</t>
  </si>
  <si>
    <t>predsin 135; 4,20</t>
  </si>
  <si>
    <t>predsin 139; 4,60</t>
  </si>
  <si>
    <t>sklad 004; obklad</t>
  </si>
  <si>
    <t>sklad 005; obklad</t>
  </si>
  <si>
    <t>zrcadlo 016; 3,70</t>
  </si>
  <si>
    <t>zázemí 031; 40,70</t>
  </si>
  <si>
    <t>zázemí 216; 50,60</t>
  </si>
  <si>
    <t>úklid 141; obklad</t>
  </si>
  <si>
    <t>úklid 224; obklad</t>
  </si>
  <si>
    <t>2NP stěny</t>
  </si>
  <si>
    <t>Jedn. suť</t>
  </si>
  <si>
    <t>dojezd VŠ</t>
  </si>
  <si>
    <t>(5,50*6,00) *0,024</t>
  </si>
  <si>
    <t xml:space="preserve">(7,00*2,60) *0,08 </t>
  </si>
  <si>
    <t>0097: Podchycování</t>
  </si>
  <si>
    <t>O2;  (1,45*2,50)*7</t>
  </si>
  <si>
    <t>O5;  (1,40*2,50)*6</t>
  </si>
  <si>
    <t>O6;  (1,40*2,50)*5</t>
  </si>
  <si>
    <t>O7;  (1,40*1,25)*1</t>
  </si>
  <si>
    <t>O9;  (1,33*3,23)*2</t>
  </si>
  <si>
    <t>dle skladeb podlah</t>
  </si>
  <si>
    <t>kabinet 206; 20,30</t>
  </si>
  <si>
    <t>komora 142; obklad</t>
  </si>
  <si>
    <t>kotelna 003; 38,90</t>
  </si>
  <si>
    <t>koupelna 107; 7,00</t>
  </si>
  <si>
    <t>koupelna 122; 3,32</t>
  </si>
  <si>
    <t>koupelna 125; 3,05</t>
  </si>
  <si>
    <t>koupelna 128; 3,48</t>
  </si>
  <si>
    <t>koupelna 131; 3,20</t>
  </si>
  <si>
    <t>koupelna 136; 2,40</t>
  </si>
  <si>
    <t>koupelna 138; 2,73</t>
  </si>
  <si>
    <t>koupelna 147; 6,88</t>
  </si>
  <si>
    <t>kruchta 310; 66,00</t>
  </si>
  <si>
    <t>na nové konstrukce</t>
  </si>
  <si>
    <t>podkroví; 340,00*2</t>
  </si>
  <si>
    <t>pódium 025A; 25,40</t>
  </si>
  <si>
    <t>sprcha 319; obklad</t>
  </si>
  <si>
    <t>zázemí 031; obklad</t>
  </si>
  <si>
    <t>0096: Bourací práce</t>
  </si>
  <si>
    <t>765.: Krytiny tvrdé</t>
  </si>
  <si>
    <t>H: Oddíly prací HSV</t>
  </si>
  <si>
    <t>O10;  (1,60*3,40)*3</t>
  </si>
  <si>
    <t>O11;  (1,60*3,40)*1</t>
  </si>
  <si>
    <t>O14;  (1,35*2,50)*4</t>
  </si>
  <si>
    <t>O15;  (1,40*2,50)*4</t>
  </si>
  <si>
    <t>O16;  (1,25*3,60)*2</t>
  </si>
  <si>
    <t>O17;  (1,60*3,60)*4</t>
  </si>
  <si>
    <t>O18;  (0,35*0,46)*1</t>
  </si>
  <si>
    <t>O21;  (1,65*4,85)*5</t>
  </si>
  <si>
    <t>O23;  (pi*0,70^2)*4</t>
  </si>
  <si>
    <t>O23;  (pi*0,70^2)*9</t>
  </si>
  <si>
    <t>O24;  (1,26*1,63)*3</t>
  </si>
  <si>
    <t>O25;  (1,25*0,60)*7</t>
  </si>
  <si>
    <t>O26;  (1,60*0,60)*1</t>
  </si>
  <si>
    <t>O4;  (1,33*2,33)*16</t>
  </si>
  <si>
    <t>P: Oddíly prací PSV</t>
  </si>
  <si>
    <t>expozice 034; 41,80</t>
  </si>
  <si>
    <t>expozice 317; 60,70</t>
  </si>
  <si>
    <t>kotelna 003; obklad</t>
  </si>
  <si>
    <t>koupelny za sprchou</t>
  </si>
  <si>
    <t>m.002;  (1,40*2,60)</t>
  </si>
  <si>
    <t>m.003;  (1,65*3,70)</t>
  </si>
  <si>
    <t>m.029;  (1,40*2,40)</t>
  </si>
  <si>
    <t>m.031;  (1,55)*2,50</t>
  </si>
  <si>
    <t>m.036;  (0,50*1,00)</t>
  </si>
  <si>
    <t>m.101;  (1,45*2,95)</t>
  </si>
  <si>
    <t>m.104;  (0,85*2,30)</t>
  </si>
  <si>
    <t>m.115;  (1,90*3,30)</t>
  </si>
  <si>
    <t>m.117;  (7,00*5,15)</t>
  </si>
  <si>
    <t>m.120;  (1,30*2,70)</t>
  </si>
  <si>
    <t>m.141;  (1,46)*3,00</t>
  </si>
  <si>
    <t>m.147;  (2,17)*3,50</t>
  </si>
  <si>
    <t>m.147;  (2,57)*3,50</t>
  </si>
  <si>
    <t>m.147;  (2,57+2,17)</t>
  </si>
  <si>
    <t>m.203;  (1,55*3,00)</t>
  </si>
  <si>
    <t>m.205;  (1,55*3,00)</t>
  </si>
  <si>
    <t>m.206;  (1,00*1,00)</t>
  </si>
  <si>
    <t>m.304;  (0,85*0,95)</t>
  </si>
  <si>
    <t>m.304;  (1,15*2,20)</t>
  </si>
  <si>
    <t>m.309;  (1,10*2,20)</t>
  </si>
  <si>
    <t>m.311;  (0,65)*3,50</t>
  </si>
  <si>
    <t>m.311;  (1,30*2,30)</t>
  </si>
  <si>
    <t>m.317;  (0,85*0,95)</t>
  </si>
  <si>
    <t>m.401;  (1,95*2,50)</t>
  </si>
  <si>
    <t>m.S06,07;  (3)*2,55</t>
  </si>
  <si>
    <t>malý sál 217; 98,30</t>
  </si>
  <si>
    <t>mimo skladby podlah</t>
  </si>
  <si>
    <t>na stávající omítky</t>
  </si>
  <si>
    <t>na stávající povrch</t>
  </si>
  <si>
    <t>personál 121; 15,62</t>
  </si>
  <si>
    <t>personál 124; 15,67</t>
  </si>
  <si>
    <t>personál 127; 14,08</t>
  </si>
  <si>
    <t>personál 130; 18,23</t>
  </si>
  <si>
    <t>pracovna 120; 47,40</t>
  </si>
  <si>
    <t>pro zásyp;  (8,916)</t>
  </si>
  <si>
    <t>prostory 203; 25,00</t>
  </si>
  <si>
    <t>zastropení koupelen</t>
  </si>
  <si>
    <t>ze studny;  (24,63)</t>
  </si>
  <si>
    <t>horní rošt</t>
  </si>
  <si>
    <t>přízemí; 0</t>
  </si>
  <si>
    <t>(2*2,00+2*1,56)*1,25</t>
  </si>
  <si>
    <t>(2,10+4,90*2)*1,10*5</t>
  </si>
  <si>
    <t>(2,40*2+2,06*2)*1,25</t>
  </si>
  <si>
    <t>(5,70+6,50)*2*0,50*4</t>
  </si>
  <si>
    <t>40,00*8,20/1,80/6,00</t>
  </si>
  <si>
    <t>U240;  (7,00) *33,20</t>
  </si>
  <si>
    <t>expozice 301; 101,00</t>
  </si>
  <si>
    <t>koupelna 107; obklad</t>
  </si>
  <si>
    <t>koupelna 122; obklad</t>
  </si>
  <si>
    <t>koupelna 125; obklad</t>
  </si>
  <si>
    <t>koupelna 128; obklad</t>
  </si>
  <si>
    <t>koupelna 131; obklad</t>
  </si>
  <si>
    <t>koupelna 136; obklad</t>
  </si>
  <si>
    <t>koupelna 138; obklad</t>
  </si>
  <si>
    <t>koupelna 147; obklad</t>
  </si>
  <si>
    <t>m.020;  (6,00) *0,40</t>
  </si>
  <si>
    <t>m.022;  (2,50) *0,90</t>
  </si>
  <si>
    <t>m.118;  (6,00) *0,20</t>
  </si>
  <si>
    <t>m.130;  (1,75) *2,75</t>
  </si>
  <si>
    <t>m.134-139;  (3,50*6)</t>
  </si>
  <si>
    <t>m.205;  (8,00) *0,20</t>
  </si>
  <si>
    <t>omítka hurdis stropu</t>
  </si>
  <si>
    <t>palubky;  25,00*0,02</t>
  </si>
  <si>
    <t>pi*2,45*(19,80-4,45)</t>
  </si>
  <si>
    <t>pi*2,45*(23,00-8,25)</t>
  </si>
  <si>
    <t>pro obklad z palubek</t>
  </si>
  <si>
    <t>technicka 302; 23,40</t>
  </si>
  <si>
    <t>vstup 020; 2,10+4,20</t>
  </si>
  <si>
    <t>((20,07+5,82)/2*8,60)</t>
  </si>
  <si>
    <t>((21,27+5,82)/2*9,30)</t>
  </si>
  <si>
    <t>((21,67+5,82)/2*9,60)</t>
  </si>
  <si>
    <t>(4,43 +12,33 +805,36)</t>
  </si>
  <si>
    <t>38,00*13,75/1,80/6,00</t>
  </si>
  <si>
    <t>m.022;  (28,00) *0,15</t>
  </si>
  <si>
    <t>m.024;  (11,00) *0,10</t>
  </si>
  <si>
    <t>m.024;  (44,00) *0,30</t>
  </si>
  <si>
    <t>m.025;  (86,00) *0,20</t>
  </si>
  <si>
    <t>m.035;  (12,00) *0,60</t>
  </si>
  <si>
    <t>m.112;  (24,00) *0,20</t>
  </si>
  <si>
    <t>m.120-132;  (3,50*14)</t>
  </si>
  <si>
    <t>m.120;  (20,00) *0,20</t>
  </si>
  <si>
    <t>m.120;  (29,00) *0,20</t>
  </si>
  <si>
    <t>m.121;  (25,00) *0,20</t>
  </si>
  <si>
    <t>m.124;  (24,00) *0,20</t>
  </si>
  <si>
    <t>m.127;  (22,00) *0,30</t>
  </si>
  <si>
    <t>m.130;  (26,00) *0,30</t>
  </si>
  <si>
    <t>m.133;  (46,00) *0,20</t>
  </si>
  <si>
    <t>m.144;  (20,00) *0,30</t>
  </si>
  <si>
    <t>m.145;  (32,00) *0,20</t>
  </si>
  <si>
    <t>m.207;  (44,00) *0,20</t>
  </si>
  <si>
    <t>m.211;  (28,00) *0,20</t>
  </si>
  <si>
    <t>m.215;  (38,00) *0,05</t>
  </si>
  <si>
    <t>m.218;  (67,00) *0,20</t>
  </si>
  <si>
    <t>m.223;  (58,00) *0,20</t>
  </si>
  <si>
    <t>m.301;  (1,10*2,20*2)</t>
  </si>
  <si>
    <t>m.302;  (0,85*0,95*2)</t>
  </si>
  <si>
    <t>m.310;  (1,15*2,20*2)</t>
  </si>
  <si>
    <t>m.310;  (40,00) *0,05</t>
  </si>
  <si>
    <t>m.312;  (1,15*2,25*4)</t>
  </si>
  <si>
    <t>m.313;  (0,85*0,95*2)</t>
  </si>
  <si>
    <t>prkna tl.20mm;  1,386</t>
  </si>
  <si>
    <t>prkna tl.24mm;  1,082</t>
  </si>
  <si>
    <t>wc invalida 036; 3,95</t>
  </si>
  <si>
    <t>úprava stropu 2.patra</t>
  </si>
  <si>
    <t>spodní rošt</t>
  </si>
  <si>
    <t>(7,00*2,60) *7,99/1000</t>
  </si>
  <si>
    <t>(848,087 +112,12*1,00)</t>
  </si>
  <si>
    <t>772.: Podlahy z kamene</t>
  </si>
  <si>
    <t>infocentrum 015; 69,00</t>
  </si>
  <si>
    <t>m.214;  (174,00) *0,25</t>
  </si>
  <si>
    <t>m.305A-306B;  (1,35*4)</t>
  </si>
  <si>
    <t>m.312;  (2,25*8 +2,70)</t>
  </si>
  <si>
    <t>m.315A-316B;  (1,35*4)</t>
  </si>
  <si>
    <t>nad výtahem;  (5,50*2)</t>
  </si>
  <si>
    <t>rezerva; 1029,896*0,05</t>
  </si>
  <si>
    <t>156,260+164,400+395,000</t>
  </si>
  <si>
    <t>781.: Obklady keramické</t>
  </si>
  <si>
    <t>O23;  (pi*1,40)*4 *0,60</t>
  </si>
  <si>
    <t>m.004,005;  (1,77+1,66)</t>
  </si>
  <si>
    <t>m.006-010;  (3,25)*4,00</t>
  </si>
  <si>
    <t>m.122,125,128,131;  (1)</t>
  </si>
  <si>
    <t>m.205;  (2,35*2+2,27*2)</t>
  </si>
  <si>
    <t>m.301/302;  (3,28)*0,50</t>
  </si>
  <si>
    <t>m.312/314;  (3,46)*1,00</t>
  </si>
  <si>
    <t>minerální vata tl.120mm</t>
  </si>
  <si>
    <t>parozábrana pod izolací</t>
  </si>
  <si>
    <t>pro zastropení koupelen</t>
  </si>
  <si>
    <t>suterén; 128,00*2+90,00</t>
  </si>
  <si>
    <t>wc invalida 036; obklad</t>
  </si>
  <si>
    <t>0034: Příčky</t>
  </si>
  <si>
    <t>783.: Nátěry</t>
  </si>
  <si>
    <t>latě;  9,259</t>
  </si>
  <si>
    <t>mč 011; 6,30</t>
  </si>
  <si>
    <t>mč 011; 6,50</t>
  </si>
  <si>
    <t>mč 020; 5,00</t>
  </si>
  <si>
    <t>mč 104; 5,10</t>
  </si>
  <si>
    <t>mč 105; 5,50</t>
  </si>
  <si>
    <t>mč 106; 3,60</t>
  </si>
  <si>
    <t>mč 107; 6,30</t>
  </si>
  <si>
    <t>mč 107; 7,00</t>
  </si>
  <si>
    <t>mč 115; 1,80</t>
  </si>
  <si>
    <t>mč 117; 7,00</t>
  </si>
  <si>
    <t>mč 120; 6,50</t>
  </si>
  <si>
    <t>mč 122; 3,32</t>
  </si>
  <si>
    <t>mč 124; 6,60</t>
  </si>
  <si>
    <t>mč 125; 3,05</t>
  </si>
  <si>
    <t>mč 127; 6,60</t>
  </si>
  <si>
    <t>mč 128; 3,48</t>
  </si>
  <si>
    <t>mč 131; 3,20</t>
  </si>
  <si>
    <t>mč 136; 2,40</t>
  </si>
  <si>
    <t>mč 138; 2,73</t>
  </si>
  <si>
    <t>mč 140; 4,00</t>
  </si>
  <si>
    <t>mč 141; 1,00</t>
  </si>
  <si>
    <t>mč 142; 2,00</t>
  </si>
  <si>
    <t>mč 144; 4,00</t>
  </si>
  <si>
    <t>mč 146; 2,00</t>
  </si>
  <si>
    <t>mč 147; 6,88</t>
  </si>
  <si>
    <t>mč 203; štuk</t>
  </si>
  <si>
    <t>mč 204; štuk</t>
  </si>
  <si>
    <t>mč 205; 7,80</t>
  </si>
  <si>
    <t>mč 205; štuk</t>
  </si>
  <si>
    <t>mč 205; nová</t>
  </si>
  <si>
    <t>mč 213 stěny</t>
  </si>
  <si>
    <t>mč 224; 1,20</t>
  </si>
  <si>
    <t>mč 224; štuk</t>
  </si>
  <si>
    <t>mč 319; 1,53</t>
  </si>
  <si>
    <t>pohled jižní</t>
  </si>
  <si>
    <t>půda; 280,00</t>
  </si>
  <si>
    <t>deska;  (1,75*1,75)*0,20</t>
  </si>
  <si>
    <t>m.003;  (3,70*2 +3,63*2)</t>
  </si>
  <si>
    <t>m.010;  (3,00*0,35*0,37)</t>
  </si>
  <si>
    <t>m.018,019;  (62,40)*7,00</t>
  </si>
  <si>
    <t>m.024;  (0,60*0,90)*0,30</t>
  </si>
  <si>
    <t>m.206;  (1,25)*0,15*0,13</t>
  </si>
  <si>
    <t>m.206;  (1,25*0,15*0,15)</t>
  </si>
  <si>
    <t>m.301;  (5,20*4) *0,24*4</t>
  </si>
  <si>
    <t>m.313;  (5,50*2) *0,24*4</t>
  </si>
  <si>
    <t>m.314;  (4,80*2) *0,24*4</t>
  </si>
  <si>
    <t>m.401;  (3,75*3,25)*0,10</t>
  </si>
  <si>
    <t>m.S06,07;  (1,93*2+2,00)</t>
  </si>
  <si>
    <t>m.S06,S07;  (1,65 +2,78)</t>
  </si>
  <si>
    <t>minerální vata - 2x140mm</t>
  </si>
  <si>
    <t>podkroví - obklad krokví</t>
  </si>
  <si>
    <t>sociálky 027-030; obklad</t>
  </si>
  <si>
    <t>sociálky 305-306; 1,35*4</t>
  </si>
  <si>
    <t>sociálky 305-306; obklad</t>
  </si>
  <si>
    <t>sociálky 315-316; 1,35*4</t>
  </si>
  <si>
    <t>sociálky 315-316; obklad</t>
  </si>
  <si>
    <t>stoupek 120/120;  (1,00)</t>
  </si>
  <si>
    <t>svislá;  10,150 *2 *1,20</t>
  </si>
  <si>
    <t>((20,07+5,82)/2*8,60)  *2</t>
  </si>
  <si>
    <t>(1,35*3,80 -1,25*3,60) *2</t>
  </si>
  <si>
    <t>(1,40*1,75 -1,26*1,63) *3</t>
  </si>
  <si>
    <t>(1,50*3,60 -1,30*3,20) *2</t>
  </si>
  <si>
    <t>(1,60*3,40 -1,44*2,41) *1</t>
  </si>
  <si>
    <t>(1,75*3,60 -1,60*3,40) *3</t>
  </si>
  <si>
    <t>(1,75*3,60 -1,60*3,40) *4</t>
  </si>
  <si>
    <t>(pi*0,80^2 -pi*0,70^2) *4</t>
  </si>
  <si>
    <t>6/150/150......3,03 kg/m2</t>
  </si>
  <si>
    <t>B1,B2,G,G1,G2,G3;  935,42</t>
  </si>
  <si>
    <t>G; 395,00*3,03*0,001*1,17</t>
  </si>
  <si>
    <t>IPN 280;  (7,45*2) *47,90</t>
  </si>
  <si>
    <t>S02; (5,50+6,45+0,86*2)*2</t>
  </si>
  <si>
    <t>S03; (5,72+6,45+0,96*2)*2</t>
  </si>
  <si>
    <t>S04; (5,72+6,56+0,87*2)*2</t>
  </si>
  <si>
    <t>S07; (0,90+0,81*2+0,43)*v</t>
  </si>
  <si>
    <t>m.016-017;  (46,00) *0,30</t>
  </si>
  <si>
    <t>m.021 - C2;  (6,43) *0,60</t>
  </si>
  <si>
    <t>m.120;  (0,30*0,30) *3,40</t>
  </si>
  <si>
    <t>m.121;  (2,10) *3,40*0,20</t>
  </si>
  <si>
    <t>m.127;  (2,10) *3,40*0,23</t>
  </si>
  <si>
    <t>m.141;  (1,46*0,82) *0,20</t>
  </si>
  <si>
    <t>m.204;  (1,10*2,15) *0,15</t>
  </si>
  <si>
    <t>m.205;  (0,70*0,90) *0,30</t>
  </si>
  <si>
    <t>m.216;  (0,60*1,20) *0,30</t>
  </si>
  <si>
    <t>m.221;  (pi*0,32^2) *0,32</t>
  </si>
  <si>
    <t>m.222;  (pi*0,32^2) *0,28</t>
  </si>
  <si>
    <t>m.308;  (0,52) *3,50*0,32</t>
  </si>
  <si>
    <t>m.401;  (1,20*0,90) *0,25</t>
  </si>
  <si>
    <t>podkroví; (55,07+20,88)*2</t>
  </si>
  <si>
    <t>valby;  (14,00*8,60/2) *2</t>
  </si>
  <si>
    <t>valby;  (15,20*9,30/2) *2</t>
  </si>
  <si>
    <t>valby;  (15,60*9,60/2) *2</t>
  </si>
  <si>
    <t>vodorovná;  235,566 *1,15</t>
  </si>
  <si>
    <t>úprava stropu 2.patra;  6</t>
  </si>
  <si>
    <t>mč 002; 36,00</t>
  </si>
  <si>
    <t>mč 003; 36,00</t>
  </si>
  <si>
    <t>mč 012; 12,00</t>
  </si>
  <si>
    <t>mč 012; 20,00</t>
  </si>
  <si>
    <t>mč 018; 52,60</t>
  </si>
  <si>
    <t>mč 024; 54,00</t>
  </si>
  <si>
    <t>mč 033; 38,00</t>
  </si>
  <si>
    <t>mč 034; 38,00</t>
  </si>
  <si>
    <t>mč 037; 20,00</t>
  </si>
  <si>
    <t>mč 120; 38,00</t>
  </si>
  <si>
    <t>mč 121; 15,60</t>
  </si>
  <si>
    <t>mč 133; 58,60</t>
  </si>
  <si>
    <t>mč 134; 15,50</t>
  </si>
  <si>
    <t>mč 137; 13,90</t>
  </si>
  <si>
    <t>mč 140; 19,00</t>
  </si>
  <si>
    <t>mč 143; 21,10</t>
  </si>
  <si>
    <t>mč 144; 11,40</t>
  </si>
  <si>
    <t>mč 145; 38,30</t>
  </si>
  <si>
    <t>mč 201; 47,60</t>
  </si>
  <si>
    <t>mč 202; 48,10</t>
  </si>
  <si>
    <t>mč 204; 11,10</t>
  </si>
  <si>
    <t>mč 208; 46,10</t>
  </si>
  <si>
    <t>mč 214 - okna</t>
  </si>
  <si>
    <t xml:space="preserve">mč 214 stěny </t>
  </si>
  <si>
    <t>((20,07+5,82)/2*8,60) *1,1</t>
  </si>
  <si>
    <t>(8,90+19,32+3,36+43,654)*1</t>
  </si>
  <si>
    <t>2NP sál rekonstrukce 2x; 2</t>
  </si>
  <si>
    <t>L50/50/4;  (0,12*12) *3,06</t>
  </si>
  <si>
    <t>OPRAVOVANE STENY; 2005,255</t>
  </si>
  <si>
    <t>OPRAVOVANE STROPY; 471,109</t>
  </si>
  <si>
    <t>Obklad keramický / dodávka</t>
  </si>
  <si>
    <t>m.022;  (1,40 +2,50) *3,00</t>
  </si>
  <si>
    <t>m.028, 029;  (22,00) *0,10</t>
  </si>
  <si>
    <t>m.142;  (2,00 +1,50) *0,20</t>
  </si>
  <si>
    <t>m.203, 204;  (45,00) *0,20</t>
  </si>
  <si>
    <t>m.206 - parapet;  (2,65*2)</t>
  </si>
  <si>
    <t>m.301, 307;  (0,90*1,97*6)</t>
  </si>
  <si>
    <t xml:space="preserve">m.314;  (3,50) *3,50*0,25 </t>
  </si>
  <si>
    <t>plocha celkem;  (1260,362)</t>
  </si>
  <si>
    <t>plocha celkem;  (1285,377)</t>
  </si>
  <si>
    <t>pokoj 109+110; 44,70+43,50</t>
  </si>
  <si>
    <t>vaznice - 120/200;  (3,20)</t>
  </si>
  <si>
    <t>((20,07+5,82)/2*8,60) *1,15</t>
  </si>
  <si>
    <t>C1; 213,910*3,03*0,001*1,17</t>
  </si>
  <si>
    <t>C2; 186,380*3,03*0,001*1,17</t>
  </si>
  <si>
    <t>C4; 156,260*3,03*0,001*1,17</t>
  </si>
  <si>
    <t>E1; 164,400*3,03*0,001*1,17</t>
  </si>
  <si>
    <t>P1 - 50/4;  (0,20*22) *1,57</t>
  </si>
  <si>
    <t>P6;  (0,20*0,10*2)*8 *48,00</t>
  </si>
  <si>
    <t>Pilastry - kletovaný povrch</t>
  </si>
  <si>
    <t>S06; (0,90+1,83*2-0,60*2)*v</t>
  </si>
  <si>
    <t>m.001, 002;  (36,85 +35,84)</t>
  </si>
  <si>
    <t>m.122,125,128,131;  (12 +8)</t>
  </si>
  <si>
    <t>m.130;  (1,50*1,45)*0,44 *2</t>
  </si>
  <si>
    <t>m.145;  (1,50*1,45)*0,38 *2</t>
  </si>
  <si>
    <t>m.301;  (0,70*0,80)*0,25 *2</t>
  </si>
  <si>
    <t>m.305A-306B, 308, 319;  (1)</t>
  </si>
  <si>
    <t>m.305A-306B, 308, 319;  (2)</t>
  </si>
  <si>
    <t>m.305A-306B, 308, 319;  (3)</t>
  </si>
  <si>
    <t>m.315A-316B;  (1,50*3)*2,70</t>
  </si>
  <si>
    <t>m.S02, S03, S04, S05;  2 *4</t>
  </si>
  <si>
    <t>sloupek -120/120;  (1,85*2)</t>
  </si>
  <si>
    <t>sál 214; 131,40+1,10*2,00*5</t>
  </si>
  <si>
    <t>mč 002; oprava</t>
  </si>
  <si>
    <t>mč 007; 1,68*v</t>
  </si>
  <si>
    <t>mč 008; 2,35*v</t>
  </si>
  <si>
    <t>mč 019; 162,00</t>
  </si>
  <si>
    <t>mč 122; 1,66*v</t>
  </si>
  <si>
    <t>mč 125; 1,53*v</t>
  </si>
  <si>
    <t>mč 128; 1,74*v</t>
  </si>
  <si>
    <t>mč 131; 1,65*v</t>
  </si>
  <si>
    <t>mč 203; kazety</t>
  </si>
  <si>
    <t>mč 204; kazety</t>
  </si>
  <si>
    <t>mč 214 ; 96,00</t>
  </si>
  <si>
    <t>mč 216; kazety</t>
  </si>
  <si>
    <t>odpočet otvorů</t>
  </si>
  <si>
    <t>půda; 197,00*2</t>
  </si>
  <si>
    <t>průchod 018; 0</t>
  </si>
  <si>
    <t>rošt, polštáře</t>
  </si>
  <si>
    <t>v vikýřů m.304</t>
  </si>
  <si>
    <t>v vikýřů m.313</t>
  </si>
  <si>
    <t>v vikýřů m.314</t>
  </si>
  <si>
    <t>západní křídlo</t>
  </si>
  <si>
    <t>O2;  (2*1,45+2*2,50)*7 *0,25</t>
  </si>
  <si>
    <t>O3;  (1,45*2,50)*(5 +7+7 +4)</t>
  </si>
  <si>
    <t>O4;  (2*1,33+2*2,33)*5 *0,25</t>
  </si>
  <si>
    <t>O5;  (2*1,40+2*2,50)*6 *0,25</t>
  </si>
  <si>
    <t>O6;  (2*1,40+2*2,50)*5 *0,25</t>
  </si>
  <si>
    <t>O7;  (2*1,40+2*1,25)*1 *0,25</t>
  </si>
  <si>
    <t>m.017 - mezipodesta;  (6,00)</t>
  </si>
  <si>
    <t>m.026-030;  (4,00*5 +2,40*9)</t>
  </si>
  <si>
    <t>m.113 - mezipodesta;  (6,00)</t>
  </si>
  <si>
    <t>m.141;  (1,46*0,82) *0,20 *1</t>
  </si>
  <si>
    <t>(0,90*0,90+1,15*1,15)/2 *0,65</t>
  </si>
  <si>
    <t>(1,50+1,55)*2*17,80+1,50*1,55</t>
  </si>
  <si>
    <t>C1; 213,91*0,060+213,91*0,080</t>
  </si>
  <si>
    <t>Násyp pod podlahy z keramzitu</t>
  </si>
  <si>
    <t xml:space="preserve">délka cca 250 mm - tj. 4ks/m </t>
  </si>
  <si>
    <t xml:space="preserve">délka cca 480 mm - tj. 2ks/m </t>
  </si>
  <si>
    <t>expozice 033; 44,40-3,00*0,75</t>
  </si>
  <si>
    <t>kotvení trámu 140/240;  (8*3)</t>
  </si>
  <si>
    <t>m.117 - mezipodesta;  (10,00)</t>
  </si>
  <si>
    <t>m.206 - parapet;  (1,00*2,65)</t>
  </si>
  <si>
    <t>m.308;  (6,95+6,46+6,95)*1,10</t>
  </si>
  <si>
    <t>m.S06,07;  (1,93*2+2,00)*2,55</t>
  </si>
  <si>
    <t>sklad 021; (5,00+1,40)*2-0,60</t>
  </si>
  <si>
    <t>valby;  (14,00*8,60/2) *2  *2</t>
  </si>
  <si>
    <t>viz oprava omítek;  (300,065)</t>
  </si>
  <si>
    <t>viz oprava omítek;  (471,109)</t>
  </si>
  <si>
    <t>úklid 115; (0,91+1,89)*2-0,90</t>
  </si>
  <si>
    <t>0043: Schodiště</t>
  </si>
  <si>
    <t>Výměra bez ztr.</t>
  </si>
  <si>
    <t>kůr 310A; 20,90</t>
  </si>
  <si>
    <t>podlaha z fošen</t>
  </si>
  <si>
    <t>východní křídlo</t>
  </si>
  <si>
    <t>O3;  (2*1,45+2*2,50)*(7) *0,25</t>
  </si>
  <si>
    <t>chodba 112; (7,60+3,26+0,55*2)</t>
  </si>
  <si>
    <t>komora 104; (3,30+1,53)*2-0,78</t>
  </si>
  <si>
    <t>komora 314; (7,88+3,45)*2-0,80</t>
  </si>
  <si>
    <t>m.007-010, 036;  (34,00) *0,40</t>
  </si>
  <si>
    <t>m.015;  (0,85*2,25 +1,05*2,25)</t>
  </si>
  <si>
    <t>m.141;  (1,46*0,82) *7,99/1000</t>
  </si>
  <si>
    <t>m.147;  (2,57+2,17) *0,30*0,20</t>
  </si>
  <si>
    <t>m.301;  (6,75+1,00) *3,20*0,28</t>
  </si>
  <si>
    <t>m.307;  (2,85+1,65) *3,20*0,25</t>
  </si>
  <si>
    <t>m.312;  (7,20+7,15+4,975)*1,10</t>
  </si>
  <si>
    <t>m.315A-316B;  (1,65+4,05)*3,70</t>
  </si>
  <si>
    <t>m.315A-316B;  (2,70*4 +3,70*1)</t>
  </si>
  <si>
    <t>m.317-318;  (58,30+3,30) *1,46</t>
  </si>
  <si>
    <t>m.402;  (2,25+2,90) *2,20*0,45</t>
  </si>
  <si>
    <t>nad výtahem - 2xU160 - 2x18,80</t>
  </si>
  <si>
    <t>valby;  (14,00*8,60/2) *2 *1,1</t>
  </si>
  <si>
    <t>viz oprava omítek;  (2005,255)</t>
  </si>
  <si>
    <t>viz oprava omítek;  (2620,275)</t>
  </si>
  <si>
    <t>depozit 105; (4,00+1,63)*2-0,74</t>
  </si>
  <si>
    <t>m.004, 005;  (2,00 +2,00) *0,20</t>
  </si>
  <si>
    <t>m.021, 022, 035;  (3,45+2,20*2)</t>
  </si>
  <si>
    <t>m.120, 127;  (3,06 +2,10) *3,40</t>
  </si>
  <si>
    <t>plocha celkem;  (1285,377) *2,7</t>
  </si>
  <si>
    <t>valby;  (14,00*8,60/2) *2 *1,15</t>
  </si>
  <si>
    <t>dwg vnější obvod</t>
  </si>
  <si>
    <t>mč 106+107; štuk</t>
  </si>
  <si>
    <t>půda 402; 196,90</t>
  </si>
  <si>
    <t>půda 402; asi ne</t>
  </si>
  <si>
    <t>výkop pro šachtu</t>
  </si>
  <si>
    <t>B1 - plocha viz výkaz;  (340,62)</t>
  </si>
  <si>
    <t>deska;  (1,75*0,20) +(1,75)*0,40</t>
  </si>
  <si>
    <t>kotvení trámu 140/240;  (8*3) /4</t>
  </si>
  <si>
    <t>m.122,125,128,131;  (13,10*2,00)</t>
  </si>
  <si>
    <t>m.216, 217;  (42,22+89,00) *0,10</t>
  </si>
  <si>
    <t>m.313/314;  (3,61)*(1,20+3,30)/2</t>
  </si>
  <si>
    <t>minerální vata tl.140 mm + 80 mm</t>
  </si>
  <si>
    <t>plocha celkem;  (1260,362) *0,25</t>
  </si>
  <si>
    <t>plocha celkem;  (1260,362) *0,75</t>
  </si>
  <si>
    <t>spodní strana - komplet + krokve</t>
  </si>
  <si>
    <t>viz penetrace svislá;  10,150 *2</t>
  </si>
  <si>
    <t>S07; (1,83-0,60+0,90)*v+1,40*0,50</t>
  </si>
  <si>
    <t>celkem cca 20mm - 2x;  121,019 *2</t>
  </si>
  <si>
    <t>m.147;  (2,57+2,17) *0,30*0,20 *1</t>
  </si>
  <si>
    <t>m.S01 - oprava;  (1,60*6 +1,95*7)</t>
  </si>
  <si>
    <t>nosník (krokev);  (3,70) *2*16,00</t>
  </si>
  <si>
    <t>nosník (krokev);  (4,00) *2*16,00</t>
  </si>
  <si>
    <t>podkroví;  (295,00 +315,00) *0,05</t>
  </si>
  <si>
    <t>strop 2.patra;  (7,05*2,70) *0,25</t>
  </si>
  <si>
    <t>viz mail celá místnost bez stropu</t>
  </si>
  <si>
    <t xml:space="preserve">dwg vnější obvod </t>
  </si>
  <si>
    <t>kůr 310A; viz 310</t>
  </si>
  <si>
    <t>mč 101 odhad celá</t>
  </si>
  <si>
    <t>mč 102; 6,73*6,02</t>
  </si>
  <si>
    <t>mč 103; 5,78*3,02</t>
  </si>
  <si>
    <t>mč 110; 5,89*6,60</t>
  </si>
  <si>
    <t>mč 111; 9,06*6,60</t>
  </si>
  <si>
    <t>mč 113; 5,20*7,10</t>
  </si>
  <si>
    <t>mč 206; 6,40*3,03</t>
  </si>
  <si>
    <t>mč 213; 6,35*3,50</t>
  </si>
  <si>
    <t>mč 310; 6,60*9,70</t>
  </si>
  <si>
    <t>odhad celá mč 109</t>
  </si>
  <si>
    <t>přízemí; 560,00*2</t>
  </si>
  <si>
    <t>suteren / přízemí</t>
  </si>
  <si>
    <t>výměna;  (3,00*2)</t>
  </si>
  <si>
    <t>západní schodiště</t>
  </si>
  <si>
    <t>O12;  (1,39*1,34)*(5 +7+7 +1 +6+6)</t>
  </si>
  <si>
    <t>dilna 137; (3,07+4,52+0,70)*2-0,80</t>
  </si>
  <si>
    <t>dilna 144; (2,57+4,42+0,75)*2-1,24</t>
  </si>
  <si>
    <t>m.211 - mezipodesty;  (8,00 +8,00)</t>
  </si>
  <si>
    <t>m.214 - balkon - podhled;  (18,90)</t>
  </si>
  <si>
    <t>m.312;  (0,90*1,97*2 +0,80*1,97*2)</t>
  </si>
  <si>
    <t>F1 - plocha viz výkaz;  33,68 *0,10</t>
  </si>
  <si>
    <t>IPE 200;  (2,65+2,00*2+2,80) *22,40</t>
  </si>
  <si>
    <t>m.312;  (0,35+11,25+4,61+5,28)*2,70</t>
  </si>
  <si>
    <t>stoupek 120/120;  (1,00) *0,12*0,12</t>
  </si>
  <si>
    <t>suterén - po obvodu cca 50 cm odhad</t>
  </si>
  <si>
    <t>mč 104+105; oprava</t>
  </si>
  <si>
    <t>mč 209+210; 117,00</t>
  </si>
  <si>
    <t>mč 214 ovál; 35,00</t>
  </si>
  <si>
    <t>mč 221+222; oprava</t>
  </si>
  <si>
    <t>nároží;  (11,30*6)</t>
  </si>
  <si>
    <t>podklad pod příčky</t>
  </si>
  <si>
    <t>východní schodiště</t>
  </si>
  <si>
    <t>0063: Podlahy a podlahové konstrukce</t>
  </si>
  <si>
    <t>B1 - plocha viz výkaz;  340,62 *0,10</t>
  </si>
  <si>
    <t>B1 - plocha viz výkaz;  340,62 *0,15</t>
  </si>
  <si>
    <t>m.029 - zazdívané okno;  (1,40*2,40)</t>
  </si>
  <si>
    <t>m.120-132;  (14,00+2,20*9)*0,30*0,20</t>
  </si>
  <si>
    <t>m.147;  (2,57+2,17) *0,30 *7,99/1000</t>
  </si>
  <si>
    <t>m.307 - vyrovnávací obloukové schody</t>
  </si>
  <si>
    <t>pod obklady nové konstrukce; 233,265</t>
  </si>
  <si>
    <t>kotvení trámu 140/240;  (8*3)*2 /1000</t>
  </si>
  <si>
    <t>m.122,125,128,131;  (13,10*2,00) *1,5</t>
  </si>
  <si>
    <t>m.301-304;  (98,87+21,96+93,34) *1,46</t>
  </si>
  <si>
    <t>m.305A-306B, 308, 319;  (1,50*3)*2,70</t>
  </si>
  <si>
    <t>personál 127; (2,84+4,51+0,78)*2-0,80</t>
  </si>
  <si>
    <t>sociálky 027-030; 8,60+4,20+5,70+1,78</t>
  </si>
  <si>
    <t>trám 120/160;  (1,15*2+1,90*2+2,00*2)</t>
  </si>
  <si>
    <t>vaznice - 120/200;  (3,20) *0,12*0,20</t>
  </si>
  <si>
    <t>Celkem (včetně DPH)</t>
  </si>
  <si>
    <t>kancelář 037; 24,70</t>
  </si>
  <si>
    <t>kleštiny;  (2,10*2)</t>
  </si>
  <si>
    <t>mč 002; 1,50*3,00*8</t>
  </si>
  <si>
    <t>mč 011; 1,10*2*2,00</t>
  </si>
  <si>
    <t>mč 107; 1,10*2*2,00</t>
  </si>
  <si>
    <t>mč 122; 1,10*2*2,00</t>
  </si>
  <si>
    <t>mč 123; 1,40*2*2,70</t>
  </si>
  <si>
    <t>mč 125; 1,10*2*2,00</t>
  </si>
  <si>
    <t>mč 126; 1,40*2*2,70</t>
  </si>
  <si>
    <t>mč 128; 1,10*2*2,00</t>
  </si>
  <si>
    <t>mč 129; 1,40*2*2,70</t>
  </si>
  <si>
    <t>mč 131; 1,10*2*2,00</t>
  </si>
  <si>
    <t>mč 136; 1,10*2*2,00</t>
  </si>
  <si>
    <t>mč 147; 1,10*2*2,00</t>
  </si>
  <si>
    <t>mč 201; (5,30*6,00)</t>
  </si>
  <si>
    <t>mč 202; (5,15*6,30)</t>
  </si>
  <si>
    <t>mč 208; (4,95*6,00)</t>
  </si>
  <si>
    <t>mč 211; (8,10*7,60)</t>
  </si>
  <si>
    <t>mč 215; (6,00*7,55)</t>
  </si>
  <si>
    <t>předpoklad;  250,00</t>
  </si>
  <si>
    <t>předsálí 213; 22,00</t>
  </si>
  <si>
    <t>půda 402;  (196,90)</t>
  </si>
  <si>
    <t>půda 402; 196,90 *2</t>
  </si>
  <si>
    <t>všude i pod obklady</t>
  </si>
  <si>
    <t>výkop pro dojezd VŠ</t>
  </si>
  <si>
    <t>úprava balkonu-kůru</t>
  </si>
  <si>
    <t>(1,50*2,80 -1,45*2,50) *(7+5+5 +5+1+7)</t>
  </si>
  <si>
    <t>(1,60*2,60 -1,45*2,50) *(7+5+6 +6+5+7)</t>
  </si>
  <si>
    <t>(1,65*1,63 -1,39*1,34) *(7+5+6 +6+5+7)</t>
  </si>
  <si>
    <t>Mazanina tl do 80 mm z betonu prostého</t>
  </si>
  <si>
    <t>S05; (5,54+6,56+0,81+0,51+0,63)*2-0,60</t>
  </si>
  <si>
    <t>kabinet 206; (6,38+3,03+0,53)*2-1,39*2</t>
  </si>
  <si>
    <t>m.019 - vstup-salla terrena;  (156,00)</t>
  </si>
  <si>
    <t>m.122,125,128,131;  (13,10*2,00) *0,02</t>
  </si>
  <si>
    <t>m.302/304;  (5,00*2,90/2 -0,60*0,60/2)</t>
  </si>
  <si>
    <t>nosník (krokev);  (6,65+5,90) *2*18,80</t>
  </si>
  <si>
    <t>personál 121; (3,185+4,51+0,78)*2-0,80</t>
  </si>
  <si>
    <t>personál 124; (3,195+4,51+0,78)*2-0,80</t>
  </si>
  <si>
    <t>sloupek -120/120;  (1,85*2) *0,12*0,12</t>
  </si>
  <si>
    <t>spodní strana - komplet + krokve x1,15</t>
  </si>
  <si>
    <t>zrcadlo 016; (1,78+0,30*2+1,89)*2-1,89</t>
  </si>
  <si>
    <t>dilna 140; (6,79+2,81+0,60+0,70)*2-1,24</t>
  </si>
  <si>
    <t>hrubá prkenná podlaha - prkna tl. 25 mm</t>
  </si>
  <si>
    <t>m.013, 014, 015;  (35,68 +36,90 +58,55)</t>
  </si>
  <si>
    <t>m.017 - pro hydrant;  (0,75*0,75) *0,28</t>
  </si>
  <si>
    <t>m.022 - pro hydrant;  (0,75*0,75) *0,28</t>
  </si>
  <si>
    <t>m.101, 102, 103;  (49,78 +40,48 +16,72)</t>
  </si>
  <si>
    <t>m.108 - pro hydrant;  (0,75*0,75) *0,28</t>
  </si>
  <si>
    <t>m.109, 110, 111;  (37,66 +38,91 +59,60)</t>
  </si>
  <si>
    <t>m.120-132;  (14,00+2,20*9)*0,30*0,20 *1</t>
  </si>
  <si>
    <t>m.122,125,128,131;  (13,10*2,00) *0,024</t>
  </si>
  <si>
    <t>m.133 - pro hydrant;  (0,75*0,75) *0,28</t>
  </si>
  <si>
    <t>m.211 - pro hydrant;  (0,75*0,75) *0,28</t>
  </si>
  <si>
    <t>m.215 - pro hydrant;  (0,75*0,75) *0,28</t>
  </si>
  <si>
    <t>nosník (krokev);  (4,00 +4,20) *2*16,00</t>
  </si>
  <si>
    <t>mč 001; restaurování</t>
  </si>
  <si>
    <t>mč 013; restaurování</t>
  </si>
  <si>
    <t>mč 019 salla terrena</t>
  </si>
  <si>
    <t>mč 101; restaurování</t>
  </si>
  <si>
    <t>mč 109; restaurování</t>
  </si>
  <si>
    <t>mč 142+146+115; štuk</t>
  </si>
  <si>
    <t>mč 206; restaurování</t>
  </si>
  <si>
    <t>mč 212; restaurování</t>
  </si>
  <si>
    <t>mč 217; (11,10*4,85)</t>
  </si>
  <si>
    <t>mč 219; (20,70*4,80)</t>
  </si>
  <si>
    <t>mč 305-306; 0,90*4*v</t>
  </si>
  <si>
    <t>mč 315-316; 0,90*4*v</t>
  </si>
  <si>
    <t>nové konstrukce stěn</t>
  </si>
  <si>
    <t>osazení výměny;  (1)</t>
  </si>
  <si>
    <t>zpět zásyp;  (8,916)</t>
  </si>
  <si>
    <t>m.024 - zásyp kanálku;  (0,60*0,90)*3,10</t>
  </si>
  <si>
    <t>m.214 - balkon - podhled;  (18,90) *0,02</t>
  </si>
  <si>
    <t>m.305A-306B, 308, 319;  (2,70*5 +3,70*1)</t>
  </si>
  <si>
    <t>vystava 202; (6,10+7,33+0,52*2)*2-1,40*3</t>
  </si>
  <si>
    <t>choba 012; (6,12*2+0,20+0,53)-(0,79+1,29)</t>
  </si>
  <si>
    <t>m.021, 022, 035;  (3,45+2,20*2)*0,70*0,30</t>
  </si>
  <si>
    <t>pod obklady stávající konstrukce; 300,065</t>
  </si>
  <si>
    <t>predsin 123; (1,37+3,26)*2-0,80-1,20-0,60</t>
  </si>
  <si>
    <t>predsin 126; (1,36+3,26)*2-0,80-1,20-0,60</t>
  </si>
  <si>
    <t>predsin 129; (1,51+3,31)*2-0,80-1,20-0,60</t>
  </si>
  <si>
    <t>predsin 132; (1,80+3,26)*2-0,80-1,20-0,60</t>
  </si>
  <si>
    <t>predsin 135; (2,60+1,90)*2-1,20-0,60-0,80</t>
  </si>
  <si>
    <t>část kaple 212; 11,40</t>
  </si>
  <si>
    <t>099.: Přesun hmot HSV</t>
  </si>
  <si>
    <t>775.: Podlahy dřevěné</t>
  </si>
  <si>
    <t>A2 - půda 402; 196,90</t>
  </si>
  <si>
    <t>dozdění dělících stěn</t>
  </si>
  <si>
    <t>lunety mč 002; 3,60*8</t>
  </si>
  <si>
    <t>mč 003; (1,60-1,30)*v</t>
  </si>
  <si>
    <t>mč 036; (2,03-0,90)*v</t>
  </si>
  <si>
    <t>mč 101;  restaurování</t>
  </si>
  <si>
    <t>mč 115; (1,89-0,90)*v</t>
  </si>
  <si>
    <t>mč 138; (0,80+2,20)*v</t>
  </si>
  <si>
    <t>mč 142; (1,40-0,70)*v</t>
  </si>
  <si>
    <t>mč 145; (6,62+5,75)*2</t>
  </si>
  <si>
    <t>mč 201; (5,30+6,00)*2</t>
  </si>
  <si>
    <t>mč 202; (5,15+6,30)*2</t>
  </si>
  <si>
    <t>mč 208; (4,95+6,00)*2</t>
  </si>
  <si>
    <t>mč 211; (8,10+7,60)*2</t>
  </si>
  <si>
    <t>mč 214 - okna kruhova</t>
  </si>
  <si>
    <t>mč 215; (6,00+7,55)*2</t>
  </si>
  <si>
    <t>mš 136; (1,30+1,60)*v</t>
  </si>
  <si>
    <t>S02-S07; 38,08+39,58+39,96+33,61+1,65+2,78</t>
  </si>
  <si>
    <t>SDK podhledy - viz penetrace SDK;  822,120</t>
  </si>
  <si>
    <t>m.104-107;  (5,00 +6,00 +4,00 +7,00) *0,20</t>
  </si>
  <si>
    <t>m.120-132;  (14,00+2,20*9)*0,30 *7,99/1000</t>
  </si>
  <si>
    <t>malý sál 217; (13,07+0,70*6+6,81)*2-1,42*2</t>
  </si>
  <si>
    <t>sál 219; (22,62+6,80+0,50*9)*2-1,42*3-1,44</t>
  </si>
  <si>
    <t>technicka 302; (5,44+4,37)*2*(0,90+0,65*2)</t>
  </si>
  <si>
    <t>-(1,44*2,63*2+1,65*4,85*5+3,14*0,70*0,70*5)</t>
  </si>
  <si>
    <t>S02; 5,50*6,45+(5,50*12+6,45*2+2,20*4)*0,20</t>
  </si>
  <si>
    <t>S03; 5,70*6,45+(5,70*12+6,45*2+2,20*4)*0,20</t>
  </si>
  <si>
    <t>S04; 5,70*6,55+(5,70*12+6,55*2+2,20*4)*0,20</t>
  </si>
  <si>
    <t>S05; 5,55*6,55+(5,55*10+6,55*2+2,20*4)*0,20</t>
  </si>
  <si>
    <t>plocha svislá - 0,35 kg/m2;  (10,150) *0,35</t>
  </si>
  <si>
    <t>pokoj 103; (5,48+3,62+0,72*2)*2-(1,29+0,78)</t>
  </si>
  <si>
    <t>Pilastry - štukolustro</t>
  </si>
  <si>
    <t>kotvení výměny;  (4*3)</t>
  </si>
  <si>
    <t>kotvení výměny;  (4*5)</t>
  </si>
  <si>
    <t>mč 015 výklenek; 20,00</t>
  </si>
  <si>
    <t>mč 214 dveře (všechny)</t>
  </si>
  <si>
    <t>mč 217; (11,10+4,85)*2</t>
  </si>
  <si>
    <t>mč 219; (20,70+4,80)*2</t>
  </si>
  <si>
    <t>předpoklad - 5% plochy</t>
  </si>
  <si>
    <t>podkroví střed; 110,00</t>
  </si>
  <si>
    <t>ve stropě nad 2.patrem</t>
  </si>
  <si>
    <t>Vyzdívka mezi nosníky z cihel pálených na MC</t>
  </si>
  <si>
    <t>dílna 134; (4,70+3,05+0,60+0,75+0,30)*2-0,80</t>
  </si>
  <si>
    <t>m.019 - vstup-salla terrena;  (156,00) *0,50</t>
  </si>
  <si>
    <t>m.134-139;  (3,30+1,70+0,30 +3,07+2,17+0,73)</t>
  </si>
  <si>
    <t>m.140 - otvor pod stropem;  (3,69*0,20*0,40)</t>
  </si>
  <si>
    <t>m.145 - otvor pod stropem;  (1,55*0,15*0,40)</t>
  </si>
  <si>
    <t>trám 140/240;  (6,10*2+5,45*2+5,70*2+5,60*2)</t>
  </si>
  <si>
    <t>((16,42+23,27)/2*8,60  +(16,25+23,17)/2*8,60)</t>
  </si>
  <si>
    <t>((16,42+23,87)/2*9,30  +(16,25+23,77)/2*9,30)</t>
  </si>
  <si>
    <t>((16,42+24,07)/2*9,60  +(16,25+23,97)/2*9,60)</t>
  </si>
  <si>
    <t>expozice 317; (10,03+6,00+0,26)*2-0,65*2-0,80</t>
  </si>
  <si>
    <t>m.021, 022, 035 - základ;  (3,45+2,20*2)*0,40</t>
  </si>
  <si>
    <t>část kaple 212; 13,95*2</t>
  </si>
  <si>
    <t>771.: Podlahy z dlaždic</t>
  </si>
  <si>
    <t>mč 115; (0,91*2+1,89)*v</t>
  </si>
  <si>
    <t>v vikýřů m.313;  (5,00)</t>
  </si>
  <si>
    <t>v vikýřů m.314;  (5,00)</t>
  </si>
  <si>
    <t>viz nové žlaby;  230,50</t>
  </si>
  <si>
    <t>vlašská krokev;  (2,40)</t>
  </si>
  <si>
    <t>úprava balkonu-kůru;  2</t>
  </si>
  <si>
    <t>dál 214; 3,14*14+(1,08*2*5)-1,44*2-6,35-2,03*5</t>
  </si>
  <si>
    <t>m.006-010, 036;  (4,00*9 +2,35*2 +1,00*2+3,00)</t>
  </si>
  <si>
    <t>pokoj 110; (5,89+6,59+0,72*2+0,68+0,90)*2-1,29</t>
  </si>
  <si>
    <t>predsin 139; (3,07+2,17+0,70)*2-1,20-0,80-0,60</t>
  </si>
  <si>
    <t>zastropení koupelen - záklop - prkna tl. 24 mm</t>
  </si>
  <si>
    <t>1.patro - m.122,125,128,131,135,136,138,139,147</t>
  </si>
  <si>
    <t>komora 146A; 1,30+1,65+0,56+0,55+0,76+0,10-0,70</t>
  </si>
  <si>
    <t>kruchta 310; (6,54+9,70*2+0,50*6+2,00*2)-2,06*2</t>
  </si>
  <si>
    <t>plocha vodorovná - 0,30 kg/m2;  (224,738) *0,30</t>
  </si>
  <si>
    <t>sociálky 006-011; 8,30+2,60+1,98+7,52+7,32+6,30</t>
  </si>
  <si>
    <t>zázemí 216; (6,80+6,81+0,90+0,70*2+0,60)*2-1,43</t>
  </si>
  <si>
    <t>711.: Izolace proti vodě</t>
  </si>
  <si>
    <t>řezivo trámy C24;  2,746</t>
  </si>
  <si>
    <t>mč 014 klenba; 37,00*1,2</t>
  </si>
  <si>
    <t>mč 025+025A; 82,00+22,00</t>
  </si>
  <si>
    <t>mč 031 klenba; 36,20*1,2</t>
  </si>
  <si>
    <t>mč 122; 1,60*(2,70-2,00)</t>
  </si>
  <si>
    <t>mč 125; 1,53*(2,70-2,00)</t>
  </si>
  <si>
    <t>mč 128; 1,74*(2,70-2,00)</t>
  </si>
  <si>
    <t>mč 131; 1,65*(2,70-2,00)</t>
  </si>
  <si>
    <t>mč 216 (1600); 1,40*1,60</t>
  </si>
  <si>
    <t>mezipodesta stěna mč 113</t>
  </si>
  <si>
    <t>stupně;  (1,35*5) *0,159</t>
  </si>
  <si>
    <t>výměna;  (2,70) *2*16,00</t>
  </si>
  <si>
    <t>(6,35+3,50*2)*5,15-2,00*3,00-1,40*2,60-1,90*3,00</t>
  </si>
  <si>
    <t>dilna 145; (5,75+6,62+0,80+0,57*2+0,80*2)*2-1,20</t>
  </si>
  <si>
    <t>trám 120/160;  (1,15*2+1,90*2+2,00*2) *0,12*0,16</t>
  </si>
  <si>
    <t>výstava 208; (5,93+7,00+0,40*2+0,51*2)-1,72-1,39</t>
  </si>
  <si>
    <t>((16,42+23,27)/2*8,60  +(16,25+23,17)/2*8,60)  *2</t>
  </si>
  <si>
    <t>m.021, 022, 035 - základ;  (3,45+2,20*2)*0,40  *2</t>
  </si>
  <si>
    <t>m.134-139;  (3,30+1,70+0,30 +3,07+2,17+0,73)*3,50</t>
  </si>
  <si>
    <t>od -0,15 po -1,75;  (2,40*2,46+3,88*3,96)/2 *1,60</t>
  </si>
  <si>
    <t>personál 130; (3,20+4,51+0,78+0,55*2+1,60)*2-0,80</t>
  </si>
  <si>
    <t>zastropení koupelen - podbíjení - prkna tl. 20 mm</t>
  </si>
  <si>
    <t>kotvení výměny;  (4*3) /2</t>
  </si>
  <si>
    <t>kotvení výměny;  (4*5) /2</t>
  </si>
  <si>
    <t>mč 015 klenba ; 59,00*1,2</t>
  </si>
  <si>
    <t>mč 017 klenba ; 33,60*1,2</t>
  </si>
  <si>
    <t>otvory pro revizní dvířka</t>
  </si>
  <si>
    <t>přizdívka výtahové šachty</t>
  </si>
  <si>
    <t>vlašské krokve;  (5,50*4)</t>
  </si>
  <si>
    <t>výměny 100/100;  (1,20*2)</t>
  </si>
  <si>
    <t>západní křídlo;  (321,90)</t>
  </si>
  <si>
    <t>západní křídlo;  (447,95)</t>
  </si>
  <si>
    <t>((16,42+23,27)/2*8,60  +(16,25+23,17)/2*8,60) *1,1</t>
  </si>
  <si>
    <t>Násyp pod podlahy z cihelného recyklátu s udusáním</t>
  </si>
  <si>
    <t>m.021, 022, 035 - základ;  (3,45+2,20*2)*0,40*0,40</t>
  </si>
  <si>
    <t>m.305A-306B, 308, 319;  (3,55+0,63+1,40+4,43)*2,70</t>
  </si>
  <si>
    <t>m.S02,03,04,05;  (40,00 +40,00 +40,00 +36,00)*0,35</t>
  </si>
  <si>
    <t>pokoj 102; (6,01+0,60+6,73+0,72*2+1,00)*2-(1,29*2)</t>
  </si>
  <si>
    <t>výstava 201; (6,15+7,00+0,40*2+0,40*2)*2-1,43-1,39</t>
  </si>
  <si>
    <t>((16,42+23,27)/2*8,60  +(16,25+23,17)/2*8,60) *1,15</t>
  </si>
  <si>
    <t>balkon - zbytky zábradlí;  (1,60+0,20)*2 *0,90*0,35</t>
  </si>
  <si>
    <t>dilna 143; (3,13+6,79+0,70+0,50+0,80)*2-0,90-1,24*2</t>
  </si>
  <si>
    <t>expozice 034; (6,11+6,42+0,88*2+0,30*3+0,90)*2-1,30</t>
  </si>
  <si>
    <t>m.031, 033, 034, 037;  (36,18 +37,53 +37,56 +19,97)</t>
  </si>
  <si>
    <t>m.120-132;  (2,20+0,46+0,65 +2,00 +2,00 +2,00+3,08)</t>
  </si>
  <si>
    <t>pokoj 109; (5,70+0,72*4+6,59+0,38+0,26+0,70)*2-1,29</t>
  </si>
  <si>
    <t>mč 019 (1500); (3,50)*1,50</t>
  </si>
  <si>
    <t>mč 028; (1,50+0,80+0,30)*v</t>
  </si>
  <si>
    <t>mč 030 (1500); 1,30*2*1,50</t>
  </si>
  <si>
    <t>mč 102; (6,73+6,02)*2*3,00</t>
  </si>
  <si>
    <t>mč 103; (5,48+3,62)*2*3,20</t>
  </si>
  <si>
    <t>mč 104; (3,30+1,53)*2*3,20</t>
  </si>
  <si>
    <t>mč 115; (1,89+0,91*2)*3,50</t>
  </si>
  <si>
    <t>mč 117+118+120+121; oprava</t>
  </si>
  <si>
    <t>mč 138; (0,80+1,00*2)*2,00</t>
  </si>
  <si>
    <t>mč 147; (2,20+3,15-0,60)*v</t>
  </si>
  <si>
    <t>mč 201; (6,25+6,96)*2*5,40</t>
  </si>
  <si>
    <t>mč 202; (6,10+7,33)*2*5,40</t>
  </si>
  <si>
    <t>mč 205; (2,35+1,60+0,67)*2</t>
  </si>
  <si>
    <t>mč 208; (5,93+7,00)*2*5,40</t>
  </si>
  <si>
    <t>mč 319; (0,90+1,10*2)*2,00</t>
  </si>
  <si>
    <t>m.022 - doplnění schodiště</t>
  </si>
  <si>
    <t>odpočet otvorů; -1,52*2,70</t>
  </si>
  <si>
    <t>ostění; (1,52+2,70*2)*0,75</t>
  </si>
  <si>
    <t>ostění; (1,70+3,50*2)*0,60</t>
  </si>
  <si>
    <t>ostění; (1,75+3,50*2)*0,60</t>
  </si>
  <si>
    <t>střecha stávající opravená</t>
  </si>
  <si>
    <t>východní křídlo;  (320,75)</t>
  </si>
  <si>
    <t>východní křídlo;  (450,55)</t>
  </si>
  <si>
    <t>úprava balkonu-kůru;  2 +2</t>
  </si>
  <si>
    <t>Násyp pod podlahy z hrubého kameniva 8-16 s udusáním</t>
  </si>
  <si>
    <t>chodba 307; (4,45+1,38+2,90+1,63+0,34)*2-(1,63+0,90)</t>
  </si>
  <si>
    <t>dílna 304; (14,22+5,47+1,83+1,47+3,00)*2-(0,90+0,65)</t>
  </si>
  <si>
    <t>12,70*pi*11,32-6,35*5,10-6,35*2,00+(6,35+2,80*2)*1,20</t>
  </si>
  <si>
    <t>Deska z extrudovaného polystyrénu tl. 50 mm - dodávka</t>
  </si>
  <si>
    <t>pokoj 111; (9,06+0,72+6,59+0,73+0,72*3)*2-(0,70+1,29)</t>
  </si>
  <si>
    <t>vystava 209+210; (16,28+6,80+0,55*4+0,51*5)-1,72-1,48</t>
  </si>
  <si>
    <t>0062: Úprava povrchů vnější</t>
  </si>
  <si>
    <t>764.: Konstrukce klempířské</t>
  </si>
  <si>
    <t>T: Technické zařízení budov</t>
  </si>
  <si>
    <t>mč 112; restaurování + štuk</t>
  </si>
  <si>
    <t>mč 201; 6,25*6,96-5,30*6,00</t>
  </si>
  <si>
    <t>mč 202; 6,10*7,33-5,15*6,30</t>
  </si>
  <si>
    <t>mč 207; (12,10+3,55)*2*5,40</t>
  </si>
  <si>
    <t>mč 208; 5,93*7,00-4,95*6,00</t>
  </si>
  <si>
    <t>mč 213+214; figurální malba</t>
  </si>
  <si>
    <t>mč 217; (13,07+6,81)*2*5,95</t>
  </si>
  <si>
    <t>mč 219; (22,75+6,80)*2*5,95</t>
  </si>
  <si>
    <t>neomítnuté stěny v podkroví</t>
  </si>
  <si>
    <t>ostatní - předpoklad;  5,00</t>
  </si>
  <si>
    <t>předpoklad;  4,00*1,50*2,00</t>
  </si>
  <si>
    <t>schodiště 221 - viz výrobky</t>
  </si>
  <si>
    <t>schodiště 309 - viz výrobky</t>
  </si>
  <si>
    <t>schodiště 311 - viz výrobky</t>
  </si>
  <si>
    <t>schodiště 401 - viz výrobky</t>
  </si>
  <si>
    <t>S02; (5,49+6,45)*2*2,40-1,40*0,70*2+(1,40+1,40*2)*0,90</t>
  </si>
  <si>
    <t>S03; (5,72+6,45)*2*2,40-1,40*0,70*2+(1,40+1,40*2)*0,90</t>
  </si>
  <si>
    <t>S04; (5,72+6,56)*2*2,40-1,40*0,70*2+(1,40+1,40*2)*0,90</t>
  </si>
  <si>
    <t>m.134-139;  (3,30+1,70+0,30 +3,07+2,17+0,73)*0,30*0,20</t>
  </si>
  <si>
    <t>m.135,136, 138,139, 147;  (2,26+2,40 +2,73+3,69 +6,88)</t>
  </si>
  <si>
    <t>suterén; (49,60+38,10+39,60+40,00+33,60+1,65+2,80*2)*2</t>
  </si>
  <si>
    <t>chodba 002; (12,95+0,95+0,77+2,68+1,30)*2-(2,37+1,29*4)</t>
  </si>
  <si>
    <t>m.305A-306B, 308, 319;  (1,65+3,00+1,85+0,42+0,90)*3,70</t>
  </si>
  <si>
    <t>trám 140/240;  (6,10*2+5,45*2+5,70*2+5,60*2) *0,14*0,24</t>
  </si>
  <si>
    <t>0031: Nosné a výplňové zdivo</t>
  </si>
  <si>
    <t>0037: Překlady a podchytávky</t>
  </si>
  <si>
    <t>mč 021 pod schody; 6,50*1,05</t>
  </si>
  <si>
    <t>mč 122; (1,66+2,00*2-0,60)*v</t>
  </si>
  <si>
    <t>mč 125; (1,53+2,00*2-0,60)*v</t>
  </si>
  <si>
    <t>mč 128; (1,74+2,00*2-0,60)*v</t>
  </si>
  <si>
    <t>mč 131; (1,65+1,95*2-0,60)*v</t>
  </si>
  <si>
    <t>mč 218; (2,80+5,10*2)*0,50*2</t>
  </si>
  <si>
    <t>odpočet odporů; -(0,60*1,97)</t>
  </si>
  <si>
    <t>odpočet otvorů; -(0,65*0,75)</t>
  </si>
  <si>
    <t>odpočet otvorů; -(0,70*2,08)</t>
  </si>
  <si>
    <t>odpočet otvorů; -(0,80*1,97)</t>
  </si>
  <si>
    <t>odpočet otvorů; -(0,90*1,97)</t>
  </si>
  <si>
    <t>odpočet otvorů; -(0,90*2,00)</t>
  </si>
  <si>
    <t>odpočet otvorů; -(0,90*2,14)</t>
  </si>
  <si>
    <t>odpočet otvorů; -(1,29*2,51)</t>
  </si>
  <si>
    <t>odpočet otvorů; -(1,33*3,23)</t>
  </si>
  <si>
    <t>ostění; (1,70+3,50*2)*0,60*2</t>
  </si>
  <si>
    <t>ostění; (1,70+3,50*2)*0,60*4</t>
  </si>
  <si>
    <t>podesta stěna 112; 3,30*3,50</t>
  </si>
  <si>
    <t>úprava balkonu-kůru;  4*3 +2</t>
  </si>
  <si>
    <t>(81,861+75,91+227,979+14,08+1,955+11,86+19,572+44,114)*2</t>
  </si>
  <si>
    <t>Mazanina tl do 80 mm z betonu prostého s plastifikátorem</t>
  </si>
  <si>
    <t>m.120-132;  (2,20+0,46+0,65 +2,00 +2,00 +2,00+3,08)*3,50</t>
  </si>
  <si>
    <t>m.307-314;  (22,04+20,47 +4,71+51,38+132,37+26,64) *1,46</t>
  </si>
  <si>
    <t>pracovna 120; (5,95+0,69+0,78*2+4,41+2,20+1,39*2)*2-1,20</t>
  </si>
  <si>
    <t>STAVAJICI KONSTRUKCE - pouze finální povrch (lazura+vosk)</t>
  </si>
  <si>
    <t>m.134-139;  (3,30+1,70+0,30 +3,07+2,17+0,73)*0,30*0,20 *1</t>
  </si>
  <si>
    <t>m.313/312,314;  (2,84+5,94+5,10+0,55)*1,30 +(2,90*2,90)/2</t>
  </si>
  <si>
    <t>část kaple 212; viz předchozí</t>
  </si>
  <si>
    <t>1.stupeň;  (pi*3,26)/4 *0,175</t>
  </si>
  <si>
    <t>16 ks oken západní křídlo 1NP</t>
  </si>
  <si>
    <t>2.stupeň;  (pi*2,70)/4 *0,175</t>
  </si>
  <si>
    <t>laž 30/50;  79,488 *0,03*0,05</t>
  </si>
  <si>
    <t>mč 135; (2,60+0,30+0,60)*2,70</t>
  </si>
  <si>
    <t>mč 207; (11,10+(2,10+0,35))*2</t>
  </si>
  <si>
    <t>mč 217; 13,07*6,81-11,10*4,85</t>
  </si>
  <si>
    <t>mč 218; (8,00+2,40+4,80)*2,15</t>
  </si>
  <si>
    <t>mč 219; 22,75*6,80-20,70*4,80</t>
  </si>
  <si>
    <t>přízemí průchod+sella; 300,00</t>
  </si>
  <si>
    <t>podlaha VŠ;  (1,50*1,56)*0,20</t>
  </si>
  <si>
    <t>schodiště 211 - chodba; 28,60</t>
  </si>
  <si>
    <t>v vikýřů m.304;  (5,00 +4,00)</t>
  </si>
  <si>
    <t>výměna;  (3,60+2,70) *2*18,80</t>
  </si>
  <si>
    <t>m.120-132;  (9,75+0,65 +2,00 +2,00 +2,00 +1,95 +1,75+0,45)</t>
  </si>
  <si>
    <t>Podklad z kameniva hrubého drceného vel. 16-32 mm tl 200 mm</t>
  </si>
  <si>
    <t>chodba 118; (7,10+1,00+3,31)*2-(0,90+1,20*2+2,40+1,20+5,30)</t>
  </si>
  <si>
    <t>expozice 033; (5,72+0,30+0,68+0,70+6,42+0,90+0,88*2)*2-1,30</t>
  </si>
  <si>
    <t>m.135,136, 138,139, 147;  (3,30*1,60 +3,07*2,17 +3,15*2,20)</t>
  </si>
  <si>
    <t>palubky obkladové SM profil klasický 19x116mm A/B - dodávka</t>
  </si>
  <si>
    <t>pódium 025A; (6,45+2,81*2+1,35*2+1,50*2+1,20*2+0,40*2)-1,30</t>
  </si>
  <si>
    <t>B2 - přízemí sál 025;  (87,50)</t>
  </si>
  <si>
    <t>depozitář 013; 43,70-3,00*0,75</t>
  </si>
  <si>
    <t>depozitář 014; 44,00-3,00*0,75</t>
  </si>
  <si>
    <t>horní strana - opravovaná část</t>
  </si>
  <si>
    <t>karisíť 100/100/8 - 7,99 kg/m2</t>
  </si>
  <si>
    <t>klenba mč 112; (7,60*3,30)*1,2</t>
  </si>
  <si>
    <t>kotvení výměny;  (4*3)*2 /1000</t>
  </si>
  <si>
    <t>kotvení výměny;  (4*5)*2 /1000</t>
  </si>
  <si>
    <t>mč 004; ((1,66+1,20)*2-0,70)*v</t>
  </si>
  <si>
    <t>mč 005; ((1,95+0,85)*2-0,70)*v</t>
  </si>
  <si>
    <t>mč 007; (1,68+1,56*2-0,60*2)*v</t>
  </si>
  <si>
    <t>mč 009; (2,35+1,25*2+0,90*2)*v</t>
  </si>
  <si>
    <t>mč 106; (2,83*2+1,28*2-0,80)*v</t>
  </si>
  <si>
    <t>mč 142; (2,30*2-1,40+0,83*2)*v</t>
  </si>
  <si>
    <t>mč 207; (11,10*2,10+2,90*0,35)</t>
  </si>
  <si>
    <t>mč 319; (1,70*2+0,90*2-0,60)*v</t>
  </si>
  <si>
    <t>odpočet otvorů; -(0,60*1,97*2)</t>
  </si>
  <si>
    <t>odpočet otvorů; -(0,60*1,97*3)</t>
  </si>
  <si>
    <t>odpočet otvorů; -(0,65*0,75*2)</t>
  </si>
  <si>
    <t>odpočet otvorů; -(0,90*1,97*2)</t>
  </si>
  <si>
    <t>odpočet otvorů; -(0,90*1,97*4)</t>
  </si>
  <si>
    <t>otlučené čelo podia; 6,80*0,72</t>
  </si>
  <si>
    <t>půda 402; 196,90 *1 *0,08*0,14</t>
  </si>
  <si>
    <t>půda 402; 196,90 *2 *0,08*0,14</t>
  </si>
  <si>
    <t>průchod, vstup (salla terrena)</t>
  </si>
  <si>
    <t>střed;  (24,50*23,85 +29,00*2)</t>
  </si>
  <si>
    <t>dílna 001; (5,77+0,78+0,74*2+6,45+1,40+0,73*2)*2-(0,70+1,29)</t>
  </si>
  <si>
    <t>expozice 301; (10,01+10,40+1,98+0,63+0,36)*2-(0,90*2+0,65*2)</t>
  </si>
  <si>
    <t>m.134-139;  (3,30+1,70+0,30 +3,07+2,17+0,73)*0,30 *7,99/1000</t>
  </si>
  <si>
    <t>pokoj 101; (5,92+0,50+0,70*2+6,73+0,72*2+1,00)*2-(0,70+1,29)</t>
  </si>
  <si>
    <t>1.stupeň;  (pi*1,63^2)/4 *0,175</t>
  </si>
  <si>
    <t>2.stupeň;  (pi*1,35^2)/4 *0,175</t>
  </si>
  <si>
    <t>Demontáž bednění střech z prken</t>
  </si>
  <si>
    <t>mč 008; (2,35+0,88+0,80-0,60)*v</t>
  </si>
  <si>
    <t>mč 105; (3,40+0,60+1,63)*2*3,20</t>
  </si>
  <si>
    <t>mč 110; (5,89+6,60+0,68)*2*3,40</t>
  </si>
  <si>
    <t>mč 132; (1,40*2+0,50+0,36)*2,70</t>
  </si>
  <si>
    <t>mč 136; (1,60+1,40)*(2,70-2,00)</t>
  </si>
  <si>
    <t>mč 138; (2,20+1,50+0,70-0,60)*v</t>
  </si>
  <si>
    <t>mč 139; (0,74+0,60*2+2,20)*2,70</t>
  </si>
  <si>
    <t>mč 147; (2,20-0,90+3,15+0,60)*v</t>
  </si>
  <si>
    <t>mč 147; (3,15+2,20)*(2,70-2,00)</t>
  </si>
  <si>
    <t>mč 203 ŠTUK; (6,78+3,32)*2*3,80</t>
  </si>
  <si>
    <t>mč 204 ŠTUK; (4,36+2,35)*2*3,80</t>
  </si>
  <si>
    <t>mč 204; (2,35+4,36+0,50)*2-0,68</t>
  </si>
  <si>
    <t>mč 211; (2,50+6,12+7,08)*2*5,60</t>
  </si>
  <si>
    <t>mč 215; (7,02+5,06+3,45)*2*5,60</t>
  </si>
  <si>
    <t>mč 401; (1,00*2+0,50+1,20)*2,50</t>
  </si>
  <si>
    <t>m.018 - průchod;  (54,00) *0,12</t>
  </si>
  <si>
    <t>mš 136; (1,50+0,20+1,60-0,60)*v</t>
  </si>
  <si>
    <t>výměna 2xU200;  (5,60) *2*25,30</t>
  </si>
  <si>
    <t>Podlahové kce podkladové z desek OSB tl 18 mm na sraz lepených</t>
  </si>
  <si>
    <t>Postupná podezdívka základového zdiva cihlami betonovými na MC</t>
  </si>
  <si>
    <t>chodba 017; (6,92+3,10+5,29)*2-(3,10+2,61+2,755+1,89+1,95+1,13)</t>
  </si>
  <si>
    <t>m.120-132;  (9,75+0,65 +2,00 +2,00 +2,00 +1,95 +1,75+0,45)*3,50</t>
  </si>
  <si>
    <t>J - výměra dle výkazu;  (258,80)</t>
  </si>
  <si>
    <t>mč 015 (600); (0,95*2+1,40)*0,60</t>
  </si>
  <si>
    <t>mč 138; (0,80+2,20)*(2,710-2,00)</t>
  </si>
  <si>
    <t>mč 214 bez dřevěné části ; 36,00</t>
  </si>
  <si>
    <t>předpoklad 2 mb/m2;  (39,744) *2</t>
  </si>
  <si>
    <t>podlaha VŠ;  (1,50*1,56)*0,20 *2</t>
  </si>
  <si>
    <t>S05; (5,54+6,56+0,63+0,51)*2*2,40-1,40*0,70*2+(1,40+1,40*2)*0,90</t>
  </si>
  <si>
    <t>chodba 312; (18,23+6,68+0,35+2,08)*2-(0,80*2+0,90*4+0,65+0,60*2)</t>
  </si>
  <si>
    <t>m.135,136, 138,139, 147;  (3,30*1,60 +3,07*2,17 +3,15*2,20) *1,5</t>
  </si>
  <si>
    <t>m.135,136, 138,139, 147;  (3,30*1,60 +3,07*2,17 +3,15*2,20) *0,02</t>
  </si>
  <si>
    <t>m.201, 202, 208, 209, 210;  (43,36+44,34+41,03+44,47+64,24) *0,10</t>
  </si>
  <si>
    <t>1. a 2.patro - předpoklad;  25,00</t>
  </si>
  <si>
    <t>C1 - výměra dle výkazu;  (213,91)</t>
  </si>
  <si>
    <t>I1 - výměra dle výkazu;  (148,90)</t>
  </si>
  <si>
    <t>NOVĚ PŘEŠTUKOVANÉ STROPY; 156,880</t>
  </si>
  <si>
    <t>NOVE STENY (jádro štuk); 1363,485</t>
  </si>
  <si>
    <t>NOVE STROPY (jádro štuk); 121,019</t>
  </si>
  <si>
    <t>Zřízení bednění základových desek</t>
  </si>
  <si>
    <t>bednění;  (164,614 +92,20) *0,024</t>
  </si>
  <si>
    <t>hřeben;  (5,85+16,42 +16,23+5,82)</t>
  </si>
  <si>
    <t>mč 036; (2,01*2+0,13)*v+1,84*1,02</t>
  </si>
  <si>
    <t>mč 106; (2,83+1,28)*2*(3,20-2,00)</t>
  </si>
  <si>
    <t>mč 118; (7,10*3,31+1,14*2,40)*1,2</t>
  </si>
  <si>
    <t>mč 141; (0,62*2+1,40)*(2,70-1,60)</t>
  </si>
  <si>
    <t>mč 142; (2,30+0,83)*2*(3,20-2,00)</t>
  </si>
  <si>
    <t>mč 209+210; (5,35+2,00+5,15)*5,70</t>
  </si>
  <si>
    <t>odpočet šachty; -(0,90*0,90)*0,65</t>
  </si>
  <si>
    <t>okolo nového vikýře;  (5,50*4,00)</t>
  </si>
  <si>
    <t>předpoklad cca 10% plochy;  50,00</t>
  </si>
  <si>
    <t>stupně;  (1,35*5) *(0,159*0,30)/2</t>
  </si>
  <si>
    <t>úprava balkonu-kůru;  (0,65*3) *4</t>
  </si>
  <si>
    <t>chodba 308; (2,80+4,80+4,60+1,63+1,58)*2-(1,63+0,90*3+0,65+0,60*3)</t>
  </si>
  <si>
    <t>m.135,136, 138,139, 147;  (3,30*1,60 +3,07*2,17 +3,15*2,20) *0,024</t>
  </si>
  <si>
    <t>Bourání stropů s keramickou výplní</t>
  </si>
  <si>
    <t>Demontáž podokapního žlabu do suti</t>
  </si>
  <si>
    <t>mč 135+136+138+139+147; nový strop</t>
  </si>
  <si>
    <t>mč 146; (1,30+1,65+0,60+1,30)*3,40</t>
  </si>
  <si>
    <t>mč 211; (2,50+6,12)*7,08-6,10*7,60</t>
  </si>
  <si>
    <t>mč 215; 7,02*(5,06+3,45)-6,00*7,55</t>
  </si>
  <si>
    <t>odpočet dojezdu; -(2,40*2,46)*1,40</t>
  </si>
  <si>
    <t>odpočet otvorů; -(0,68*2,10) *0,15</t>
  </si>
  <si>
    <t>odpočet prostupu VŠ;  -(2,00*2,00)</t>
  </si>
  <si>
    <t>předpoklad 20km;   1005,49 *(20-1)</t>
  </si>
  <si>
    <t>schodiště 119 spodní prostor; 5,05</t>
  </si>
  <si>
    <t>schodiště 222 spodní prostor; 4,71</t>
  </si>
  <si>
    <t>střecha - ploch po nadstřešní žlab</t>
  </si>
  <si>
    <t>střecha - plochy až k okapní hraně</t>
  </si>
  <si>
    <t>sál 313; (2,76+8,20+1,63+9,06+7,37+1,70+1,26+0,26)*2-(0,90*2+0,65*2)</t>
  </si>
  <si>
    <t>infocentrum 015; (9,09+6,45+0,83*3+0,90+1,25)*2-(0,70+0,60+1,40+1,29)</t>
  </si>
  <si>
    <t>Demontáž střešních vikýřů pultových</t>
  </si>
  <si>
    <t>mč 022¨částěčně klenba ; 28,40*1,10</t>
  </si>
  <si>
    <t>mč 218; ((8,00+2,40+4,80)+2,15*3)*2</t>
  </si>
  <si>
    <t>m.010 - š.370mm - 2xI120;  (1,70)*3</t>
  </si>
  <si>
    <t>m.022 - š.150mm - 1xI120;  (3,00)*1</t>
  </si>
  <si>
    <t>m.147 - š.150mm - 1xI100;  (1,30)*1</t>
  </si>
  <si>
    <t>chodba 133; (9,06+0,49+3,51+0,49+5,60+0,75+2,72+0,10*4)*2-(2,40+1,20*9)</t>
  </si>
  <si>
    <t>m.016, 017, 020, 022, 024 - D;  (3,70 +33,60 +4,95 +28,44 +54,14) *0,20</t>
  </si>
  <si>
    <t>B2 - přízemí sál 025;  (87,50) *0,10</t>
  </si>
  <si>
    <t>B2 - přízemí sál 025;  (87,50) *0,15</t>
  </si>
  <si>
    <t>Odstranění bednění základových desek</t>
  </si>
  <si>
    <t>mč 021; (1,50+4,00)*2*3,00-0,60*2,00</t>
  </si>
  <si>
    <t>mč 111; (9,06+6,60+0,73+0,72)*2*3,40</t>
  </si>
  <si>
    <t>mč 216; (6,80+6,81+0,90+0,60)*2*3,60</t>
  </si>
  <si>
    <t>mč 305-306; (1,50*8+0,90*4-0,60*6)*v</t>
  </si>
  <si>
    <t>mč 315-316; (1,50*8+0,90*4-0,60*6)*v</t>
  </si>
  <si>
    <t>m.147 - š.450mm - 3xI140;  (2,67) *3</t>
  </si>
  <si>
    <t>m.214 - balkon - čelo;  (13,97*0,38)</t>
  </si>
  <si>
    <t>předpoklad 20 km;   168,927 *(20-10)</t>
  </si>
  <si>
    <t>vyříznutí podbití;  (1,90+1,90+2,20)</t>
  </si>
  <si>
    <t>výměna 2xU200;  (5,60+3,40) *2*25,30</t>
  </si>
  <si>
    <t>výměny 100/100;  (1,20*2) *0,10*0,10</t>
  </si>
  <si>
    <t>chodba 024; (18,90+2,60+0,80*2+0,135+0,74)*2-(1,30*2+0,69*2+1,30*3+2,60)</t>
  </si>
  <si>
    <t>(1,80+2,80*2)*2+(2,30+3,20*2)+(1,90+3,10*2)+(1,80+2,80*2)+(1,20+2,30*2)*2</t>
  </si>
  <si>
    <t>sociálky 006-011 - jen 010 zbytek obklad; (5,20+2,50*2-(0,60*2+0,90+1,13)</t>
  </si>
  <si>
    <t>A2 - půda 402 - 2x rošt;  (196,90) *2</t>
  </si>
  <si>
    <t>S01 schodiště; (6,70+1,70)*2*(3,00)/2</t>
  </si>
  <si>
    <t>SDK podhled základní penetrační nátěr</t>
  </si>
  <si>
    <t>Základové desky z betonu třída C16/20</t>
  </si>
  <si>
    <t>mč 029; (0,70*2+0,90*2+0,60+0,45*2)*v</t>
  </si>
  <si>
    <t>mč 107; (2,07*2+2,96*2+0,70*2-0,80)*v</t>
  </si>
  <si>
    <t>mč 224 (1600); ((1,50+0,75)*2-0,78)*v</t>
  </si>
  <si>
    <t>m.S01 - nový poslední stupeň;  (1,95)</t>
  </si>
  <si>
    <t>odpočet prostupu vikýře; -(2,80*3,50)</t>
  </si>
  <si>
    <t>podchycení stěny po odbourání podlahy</t>
  </si>
  <si>
    <t>schodiště 119 spodní prostor; pi*2,45</t>
  </si>
  <si>
    <t>schodiště 222 spodní prostor; pi*2,45</t>
  </si>
  <si>
    <t>základová deska VŠ;  (2,40*2,46)*0,30</t>
  </si>
  <si>
    <t>západní křídlo;  (447,95) +1,50*15,00</t>
  </si>
  <si>
    <t>Vysekání kapes ve zdivu cihelném na MV nebo MVC pl do 0,10 m2 hl do 300 mm</t>
  </si>
  <si>
    <t>D - výměra dle výkazu;  (187,87) *0,13</t>
  </si>
  <si>
    <t>E - 2NP část kaple 212;  (11,40) *0,10</t>
  </si>
  <si>
    <t>E - 2NP část kaple 212;  (11,40) *0,13</t>
  </si>
  <si>
    <t>J - výměra dle výkazu;  (258,80) *0,10</t>
  </si>
  <si>
    <t>J - výměra dle výkazu;  (258,80) *0,15</t>
  </si>
  <si>
    <t>Výztuž mazanin svařovanými sítěmi Kari</t>
  </si>
  <si>
    <t>Výztuž stropů betonářskou ocelí 10 505</t>
  </si>
  <si>
    <t>mč 004 nad obklady; (1,20+1,66)*2*0,40</t>
  </si>
  <si>
    <t>mč 005 nad obklady; (1,95+0,85)*2*0,40</t>
  </si>
  <si>
    <t>mč 011; (2,37+2,30+1,25)*2*(3,80-2,00)</t>
  </si>
  <si>
    <t>mč 107; (2,07+2,96+0,65)*2*(3,20-2,00)</t>
  </si>
  <si>
    <t>mč 141 (1600); (0,62*2+1,46-1,20)*1,60</t>
  </si>
  <si>
    <t>mč 224 ŠTUK; (1,50+0,75)*2*(3,00-1,60)</t>
  </si>
  <si>
    <t>m.003 - v obvodové stěně;  (1,55*3,63)</t>
  </si>
  <si>
    <t>m.024 - zazdění otvoru;  (2,45*2,00)*2</t>
  </si>
  <si>
    <t>m.147 - š.150mm - 1xI100;  (1,00*2,10)</t>
  </si>
  <si>
    <t>odpočet obkladů na nových konstrukcích</t>
  </si>
  <si>
    <t>odpočet otvorů; -(1,07*2,10+1,40*2,05)</t>
  </si>
  <si>
    <t>předpoklad  6 měsíců;  (4032,783) *184</t>
  </si>
  <si>
    <t>přesahy, prostřih - 20%;  0,113  *0,20</t>
  </si>
  <si>
    <t>přesahy, prostřih - 20%;  0,166  *0,20</t>
  </si>
  <si>
    <t>podlaha VŠ;  (1,50*1,56) *2 *7,99/1000</t>
  </si>
  <si>
    <t>rezerva, prostřih - 12%;  11,314 *0,12</t>
  </si>
  <si>
    <t>viz mail - celá místnost stěny i strop</t>
  </si>
  <si>
    <t>východní křídlo;  (450,55) +1,50*15,00</t>
  </si>
  <si>
    <t>sál 025; (13,06+6,45+0,55*4+1,00+0,50+1,00+0,50)*2-(0,70*2+0,69*2+3,75+1,33)</t>
  </si>
  <si>
    <t>C1 - výměra dle výkazu;  (213,91) *0,10</t>
  </si>
  <si>
    <t>C2 - výměra dle výkazu;  (186,38) *0,13</t>
  </si>
  <si>
    <t>E1 - výměra dle výkazu;  (164,40) *0,10</t>
  </si>
  <si>
    <t>E2 - výměra dle výkazu;  (162,00) *0,10</t>
  </si>
  <si>
    <t>F - výměra dle výkazu;  (164,428) *0,10</t>
  </si>
  <si>
    <t>F - výměra dle výkazu;  (164,428) *0,13</t>
  </si>
  <si>
    <t>I1 - výměra dle výkazu;  (148,90) *0,10</t>
  </si>
  <si>
    <t>I1 - výměra dle výkazu;  (148,90) *0,15</t>
  </si>
  <si>
    <t>mč 205 ŠTUK; (2,35+0,62+1,60+0,67)*3,80</t>
  </si>
  <si>
    <t>mč 209+210; ((5,35+2,00+5,15)+5,70*3)*2</t>
  </si>
  <si>
    <t>m.024 - přizdění parapetu;  (1,35)*1,25</t>
  </si>
  <si>
    <t>m.037 - přizdění parapetu;  (1,55)*1,05</t>
  </si>
  <si>
    <t>m.133 - přizdění parapetu;  (1,55)*1,05</t>
  </si>
  <si>
    <t>odpočet otvorů; -(0,60*1,97 +0,70*1,97)</t>
  </si>
  <si>
    <t>odpočet otvorů; -(1,25*0,60 +0,65*0,75)</t>
  </si>
  <si>
    <t>odpočet otvorů; -(2,44*0,60 +0,65*0,75)</t>
  </si>
  <si>
    <t>předpoklad cca 10% plochy;  50,00 *0,08</t>
  </si>
  <si>
    <t>rezerva, prostřih - 12%;  1173,15 *0,12</t>
  </si>
  <si>
    <t>rezerva, prostřih - 12%;  2037,12 *0,12</t>
  </si>
  <si>
    <t>z uzavřených prostor;  (2,905 +150,308)</t>
  </si>
  <si>
    <t>západní křídlo;  (321,90) +1,50*15,00*2</t>
  </si>
  <si>
    <t>Deska z polystyrénu XPS, hrana rovná a strukturovaný povrch tl 100mm - dodávka</t>
  </si>
  <si>
    <t>m.006-010,036;  (2,10 +1,70+1,55 +1,68 +2,35+3,30+0,90)*4,00  +(2,20+1,20)*2,40</t>
  </si>
  <si>
    <t>Montáž parotěsné zábrany do SDK podhledu</t>
  </si>
  <si>
    <t>Položení podlahy z hrubých prken na sraz</t>
  </si>
  <si>
    <t>Vyrovnání podkladu samonivelační stěrkou</t>
  </si>
  <si>
    <t>doplnění hrubé betonové podlahy podkroví</t>
  </si>
  <si>
    <t>dozdívka otvorů z porobetonových tvárnic</t>
  </si>
  <si>
    <t>mč 011; ((2,11+0,15+2,37+1,25)*2-0,80)*v</t>
  </si>
  <si>
    <t>mč 108; (13,03+0,71+2,93)*2,83+2,65*3,26</t>
  </si>
  <si>
    <t>mč 218; 19,18*3,12-(8,00+2,40+4,80)*2,15</t>
  </si>
  <si>
    <t>m.003 - mezi dveřmi;  (1,30 +1,30) *2,50</t>
  </si>
  <si>
    <t>odpočet prostupu VŠ;  -(2,00*2,00) *0,06</t>
  </si>
  <si>
    <t>odpočet prostupu VŠ;  -(2,00*2,00) *0,08</t>
  </si>
  <si>
    <t>odpočet prostupu VŠ;  -(2,00*2,00) *0,20</t>
  </si>
  <si>
    <t>předpoklad - koeficient pro přepočet 1,1</t>
  </si>
  <si>
    <t>všude kromě podlahy C (keramická dlažba)</t>
  </si>
  <si>
    <t>východní křídlo;  (320,75) +1,50*15,00*2</t>
  </si>
  <si>
    <t>výstava 215; (7,02+6,17+1,89+0,45+1,15+0,29*2+1,70*2)*2-1,89-1,34-1,42-2,44-0,80</t>
  </si>
  <si>
    <t>chodba 108; (13,03+0,71+2,925+2,645+0,72+2,83+0,15*2+0,43)*2-(1,29*5+3,26+0,79*2)</t>
  </si>
  <si>
    <t>Bourání ŽB stropů deskových tl přes 80 mm</t>
  </si>
  <si>
    <t>mč 030 (1500); (1,73-1,30+1,44-0,60)*1,50</t>
  </si>
  <si>
    <t>mč 205; (2,35+0,62+1,60+0,67+0,75)*2-0,90</t>
  </si>
  <si>
    <t>mč 214 - kolem obloukového vstupu do sálu</t>
  </si>
  <si>
    <t>m.010 - š.370mm - 2xI120;  (1,70) *0,12*2</t>
  </si>
  <si>
    <t>m.022 - š.150mm - 1xI120;  (3,00) *0,12*2</t>
  </si>
  <si>
    <t>m.147 - š.150mm - 1xI100;  (1,30) *0,10*2</t>
  </si>
  <si>
    <t>m.147 - š.450mm - 3xI140;  (2,67) *0,14*2</t>
  </si>
  <si>
    <t>nad výtahem - předpoklad 2xU140 - 2x16,00</t>
  </si>
  <si>
    <t>odpočet otvorů; -(0,90*1,97 +0,60*1,97*7)</t>
  </si>
  <si>
    <t>základová deska VŠ;  (2*2,40+2*2,46)*0,30</t>
  </si>
  <si>
    <t>základová deska šachty;  (0,90*0,90)*0,15</t>
  </si>
  <si>
    <t>základová deska šachty;  (0,90+0,90)*0,15</t>
  </si>
  <si>
    <t>Vysypání hoblinami (podklad pod parketovou podlahu) / kompletní provedení (I,I1,J)</t>
  </si>
  <si>
    <t>m.122,123, 125,126, 128,129, 131,132;  (3,32+4,46 +3,05+4,43 +3,48+5,00 +3,20+4,63)</t>
  </si>
  <si>
    <t>Deska čedičová izolační tl.30 mm - dodávka</t>
  </si>
  <si>
    <t>Deska čedičová izolační tl.50 mm - dodávka</t>
  </si>
  <si>
    <t>dozdění parapetu okna - š.1,4m v cca 0,20m</t>
  </si>
  <si>
    <t xml:space="preserve">kontralať - 60/40;  (1097,429) *0,06*0,04 </t>
  </si>
  <si>
    <t>krokve vikýře - 100/160;  (3,70*5 +3,90*2)</t>
  </si>
  <si>
    <t>m.214 - balkon - čelo;  (13,97*0,38) *0,02</t>
  </si>
  <si>
    <t>odpočet otvorů; -(1,40*2,63*2+1,45*2,50*4)</t>
  </si>
  <si>
    <t>odpočet otvorů; -(1,40*2,63*3+1,45*2,50*2)</t>
  </si>
  <si>
    <t>SDK podhled deska 1xH2 12,5 mm bez tepelné izolace dvouvrstvá spodní kce profil CD+UD</t>
  </si>
  <si>
    <t>SDK podhled deska 1xH2DF 15 mm bez tepelné izolace dvouvrstvá spodní kce profil CD+UD</t>
  </si>
  <si>
    <t>m.301,307/304;  (10,40+2,90)*1,20 +(2,90*2,90)/2  +(1,59)*(1,20+2,90)/2  +(3,00)*2,90</t>
  </si>
  <si>
    <t>Montáž svorníků nebo šroubů délky do 300 mm</t>
  </si>
  <si>
    <t>Montáž svorníků nebo šroubů délky do 450 mm</t>
  </si>
  <si>
    <t>Násyp pod podlahy ze štěrkopísku s udusáním</t>
  </si>
  <si>
    <t>Vytažení sádrových fabionů, hran nebo koutů</t>
  </si>
  <si>
    <t>Zřízení bednění základových zdí oboustranné</t>
  </si>
  <si>
    <t>mč 209+210; (16,28+6,80+0,50*4+0,60)*2*5,40</t>
  </si>
  <si>
    <t>m.027 - přizdění špalety;  (0,30*0,30)*2,50</t>
  </si>
  <si>
    <t>m.133 - dozdívky komínů - předpoklad;  1,50</t>
  </si>
  <si>
    <t>odpočet otvorů; -(0,80*1,97*2 +0,60*1,97*2)</t>
  </si>
  <si>
    <t>odpočet otvorů; -(0,80*1,97*3 +0,60*1,97*4)</t>
  </si>
  <si>
    <t>podkroví; (98,87+21,96+93,34+1,35*4+22,04+20,47+51,38+132,37+26,64+1,35*4+58,30+1,53)*2</t>
  </si>
  <si>
    <t>Olištování hrany pódia - kompletní provedení</t>
  </si>
  <si>
    <t>Překlad keramický plochý š 115 mm dl 1000 mm</t>
  </si>
  <si>
    <t>Překlad keramický plochý š 115 mm dl 1250 mm</t>
  </si>
  <si>
    <t>Překlad keramický plochý š 115 mm dl 1750 mm</t>
  </si>
  <si>
    <t>Překlad keramický plochý š 115 mm dl 2250 mm</t>
  </si>
  <si>
    <t>Překlad keramický plochý š 145 mm dl 1000 mm</t>
  </si>
  <si>
    <t>Překlad keramický plochý š 145 mm dl 1250 mm</t>
  </si>
  <si>
    <t>Položení podlahy z hoblovaných fošen na sraz</t>
  </si>
  <si>
    <t>Potažení vnitřních stropů rabicovým pletivem</t>
  </si>
  <si>
    <t>Základová zeď z betonu prostého třída C16/20</t>
  </si>
  <si>
    <t>dozdění oblouku nad oknem - š.1,4m v.k.0,20m</t>
  </si>
  <si>
    <t>lať pro rošt - 60/40;  (3470,518) *0,06*0,04</t>
  </si>
  <si>
    <t>mč 006; ((1,81+2,20+0,90*2+1,20*3)-0,60*5)*v</t>
  </si>
  <si>
    <t>mč 209+210; 16,20*6,80-(5,35+2,00+5,15)*5,70</t>
  </si>
  <si>
    <t>m.003 - požární předěl kanálku;  (0,45*0,60)</t>
  </si>
  <si>
    <t>m.010 - š.370mm - 2xI120;  (1,70) *0,37*0,22</t>
  </si>
  <si>
    <t>m.022 - š.150mm - 1xI120;  (3,00) *0,15*0,22</t>
  </si>
  <si>
    <t>m.031 - přizdění parapetu;  (1,55+1,55)*1,05</t>
  </si>
  <si>
    <t>m.033 - přizdění parapetu;  (1,55+1,55)*1,05</t>
  </si>
  <si>
    <t>m.034 - přizdění parapetu;  (1,55+1,55)*1,05</t>
  </si>
  <si>
    <t>m.147 - š.150mm - 1xI100;  (1,30) *0,15*0,20</t>
  </si>
  <si>
    <t>m.147 - š.450mm - 3xI140;  (2,67) *0,45*0,24</t>
  </si>
  <si>
    <t>m.S02 - přizdění parapetu;  (1,40+1,40)*0,85</t>
  </si>
  <si>
    <t>m.S03 - přizdění parapetu;  (1,40+1,40)*0,85</t>
  </si>
  <si>
    <t>m.S04 - přizdění parapetu;  (1,40+1,40)*0,85</t>
  </si>
  <si>
    <t>m.S05 - přizdění parapetu;  (1,40+1,40)*0,85</t>
  </si>
  <si>
    <t>odpočet prostupu vikýře; -(2,80*3,50) *0,024</t>
  </si>
  <si>
    <t>přízemí - studna;  (pi*0,70^2) *(20,00-4,00)</t>
  </si>
  <si>
    <t>první dvě řady nově položené taškové krytiny</t>
  </si>
  <si>
    <t>střecha - nová krytina - plocha po pozednici</t>
  </si>
  <si>
    <t>0098: Vyklízecí a přípravné práce, odstrojení</t>
  </si>
  <si>
    <t>C2 - výměra dle výkazu;  (186,38 -6,43) *0,10</t>
  </si>
  <si>
    <t>Potažení vnitřních nosníků rabicovým pletivem</t>
  </si>
  <si>
    <t>Separační vrstva z PE fólie - dodávka, montáž</t>
  </si>
  <si>
    <t>Soklík z dlažby keramické tl. 10 mm / dodávka</t>
  </si>
  <si>
    <t>mč 027+028+029+030; (7,13+3,56+5,00+1,78)*1,2</t>
  </si>
  <si>
    <t>odpočet prostupu VŠ;  -(2,00*2,00) *7,99/1000</t>
  </si>
  <si>
    <t>ostění; (1,70+3,50*2)*0,60+(1,54+2,70*2)*1,07</t>
  </si>
  <si>
    <t>střed;  (24,50*23,85 +29,00*2) +(1,50*4*8,20)</t>
  </si>
  <si>
    <t>SDK podkroví deska 1xDF 15mm bez tepelné izolace dvouvrstvá spodní kce profil CD+UD REI 30</t>
  </si>
  <si>
    <t>T1-T8 - 100/140;  (3,31*3 +3,27*3 +2,94*3 +3,50*1 +0,50*5 +1,95*4 +3,27*4 +3,35*3 +3,57*2)</t>
  </si>
  <si>
    <t>chodba 218; (1,15+19,18+0,70+3,00+0,15*2+0,31*2)*2-(1,42*2+0,90+0,78*2+1,42*2+1,43*2+2,44)</t>
  </si>
  <si>
    <t>část kaple 212; (6,45+5,40+0,80*3+0,40)*2-1,44</t>
  </si>
  <si>
    <t>Demontáž krytiny bitumenové ze šindelů do suti</t>
  </si>
  <si>
    <t>Hloubená vykopávka pod základy v hornině tř. 3</t>
  </si>
  <si>
    <t>Odstranění bednění základových zdí oboustranné</t>
  </si>
  <si>
    <t>Odstranění násypů pod podlahami tl přes 200 mm</t>
  </si>
  <si>
    <t>Stropy trámové nebo kazetové ze ŽB tř. C 20/25</t>
  </si>
  <si>
    <t>Vybourání kovových dveřních zárubní pl do 2 m2</t>
  </si>
  <si>
    <t>horní rošt - 80/140 - předpoklad - cca 2 mb/m2</t>
  </si>
  <si>
    <t>mč 122+123+125+126+128+129+131+132; nový strop</t>
  </si>
  <si>
    <t>m.147 - š.150mm - 1xI100;  (1*1,30) *8,34/1000</t>
  </si>
  <si>
    <t>podchycení stěny po odbourání podlahy - základ</t>
  </si>
  <si>
    <t>roznášecí plech P20;  (0,29*0,30 *(6)) *160,00</t>
  </si>
  <si>
    <t>stěny odtokové šachty;  (2*0,90+2*0,60)*0,50*2</t>
  </si>
  <si>
    <t>výtahová šachta - stěny;  (2*2,00+2*2,06)*1,25</t>
  </si>
  <si>
    <t>chodba 207; (12,10+0,75+3,35+0,60+0,37+1,30+0,83)*2-(0,70*2+0,78+0,89+1,48+1,22+0,90*2+2,00)</t>
  </si>
  <si>
    <t>1NP průjezd a salla terrena- rekonstrukce 2x; 2</t>
  </si>
  <si>
    <t>Izolace proti vodě svislá hydroizolační stěrkou</t>
  </si>
  <si>
    <t>Nakládání výkopku z hornin tř. 1 až 4 do 100 m3</t>
  </si>
  <si>
    <t>Příčky POROTHERM tl 115 mm pevnosti P 10 na MVC</t>
  </si>
  <si>
    <t>Příčky POROTHERM tl 140 mm pevnosti P 10 na MVC</t>
  </si>
  <si>
    <t>Plošné hoblování hraněného řeziva na staveništi</t>
  </si>
  <si>
    <t>Zazdívka zhlaví válcovaných nosníků v do 300 mm</t>
  </si>
  <si>
    <t>kancelář 037; (3,11+1,25+6,42+0,90+0,85)*2-1,20</t>
  </si>
  <si>
    <t>mč 009; (2,35+2,27+2,22+1,25*2+0,90*2-0,60*6)*v</t>
  </si>
  <si>
    <t>m.010 - š.370mm - 2xI120;  (2*1,70) *11,10/1000</t>
  </si>
  <si>
    <t>m.022 - š.150mm - 1xI120;  (1*3,00) *11,10/1000</t>
  </si>
  <si>
    <t>m.024 - mezizásyp mezi stěny;  (2,45*2,00)*0,30</t>
  </si>
  <si>
    <t>m.147 - š.450mm - 3xI140;  (3*2,67) *14,30/1000</t>
  </si>
  <si>
    <t>předsálí 213; (6,35+0,93*2+1,12+1,41+0,20)-1,44</t>
  </si>
  <si>
    <t xml:space="preserve">sklon 47 stupňů - koeficient pro přepočet 1,46 </t>
  </si>
  <si>
    <t>spodní rošt - 80/140 - předpoklad - cca 1 mb/m2</t>
  </si>
  <si>
    <t>Montáž ochranné sítě z textilie z umělých vláken</t>
  </si>
  <si>
    <t>Ochrana podlahy obedněním - zřízení a odstranění</t>
  </si>
  <si>
    <t>Schodišťová konstrukce a rampa ze ŽB tř. C 25/30</t>
  </si>
  <si>
    <t>mč 028; ((0,90+2,10+0,67+1,23+2,70)-0,70-0,60)*v</t>
  </si>
  <si>
    <t>mč 203; (6,78+1,07+0,50+3,32)*2-(1,40+0,68+0,90)</t>
  </si>
  <si>
    <t>mč 317; 10,03*3,20-0,80*1,97+(10,03+6,30*2)*1,20</t>
  </si>
  <si>
    <t>m.010 - š.370mm - 2xI120;  (1,70) *(0,37+2*0,32)</t>
  </si>
  <si>
    <t>m.022 - š.150mm - 1xI120;  (3,00) *(0,15+2*0,32)</t>
  </si>
  <si>
    <t>m.147 - š.150mm - 1xI100;  (1,30) *(0,15+2*0,30)</t>
  </si>
  <si>
    <t>m.147 - š.450mm - 3xI140;  (2,67) *(0,45+2*0,34)</t>
  </si>
  <si>
    <t>otvory pro přívod vzduchu ke krbům;  (1,80+1,80)</t>
  </si>
  <si>
    <t>předpoklad vyztužení - 80 kg/m3;  (5,136) *0,080</t>
  </si>
  <si>
    <t>předpoklad výměny 20% - plocha;  (823,072) *0,20</t>
  </si>
  <si>
    <t>roznášecí plech P20;  (0,29*0,30 *(6+4)) *160,00</t>
  </si>
  <si>
    <t>m.027-030;  (0,66+2,60+0,90+1,23+0,67+1,30 +2,60)*4,00   +(1,95+0,80 +1,45+1,75  +1,90+1,20)*2,40</t>
  </si>
  <si>
    <t>Dřevěná lišta výšky 80 mm, tl. 15-25 mm / dodávka</t>
  </si>
  <si>
    <t>Separační vrstva z geotextílie - dodávka a montáž</t>
  </si>
  <si>
    <t>Tyč závitová zinek bílý DIN 975 8.8 M24 x 1000 mm</t>
  </si>
  <si>
    <t>Vybourání dřevěných dveřních zárubní pl přes 2 m2</t>
  </si>
  <si>
    <t>mč 308,305,306; (2,17+4,46+7,00)*3,20-0,90*1,97*2</t>
  </si>
  <si>
    <t>předpoklad vyztužení - 110 kg/m3;  (1,389) *0,110</t>
  </si>
  <si>
    <t>stěny odtokové šachty;  (2*0,90+2*0,60)*0,50*0,15</t>
  </si>
  <si>
    <t>(5,85 +6,49+2,68 +2,50+7,91 +8,32+4,60+9,40+9,29+9,77+4,66+8,06 +7,91+2,40 +2,68+6,49 +5,85) *0,70</t>
  </si>
  <si>
    <t>Demontáž ochranné sítě z textilie z umělých vláken</t>
  </si>
  <si>
    <t>Izolace proti vodě vodorovná hydroizolační stěrkou</t>
  </si>
  <si>
    <t>Montáž obložení sloupů a pilířů podkladového roštu</t>
  </si>
  <si>
    <t>lať pod krytinu - 60/40;  (788,738)*3,5 *0,06*0,04</t>
  </si>
  <si>
    <t>odpočet otvorů; -(1,46*2,50*4+1,72*2,65+1,39*2,63)</t>
  </si>
  <si>
    <t>T1-T8 - 100/140;  (3,31*3 +3,27*3 +2,94*3 +3,50*1 +0,50*5 +1,95*4 +3,27*4 +3,35*3 +3,57*2) *0,10*0,14</t>
  </si>
  <si>
    <t>Bourání příček z cihel pálených na MVC tl do 100 mm</t>
  </si>
  <si>
    <t>Bourání příček z cihel pálených na MVC tl do 150 mm</t>
  </si>
  <si>
    <t>Montáž jedné vrstvy tepelné izolace do SDK podhledu</t>
  </si>
  <si>
    <t>Příplatek k mazanině tl do 240 mm za plochu do 5 m2</t>
  </si>
  <si>
    <t>mč 108; ((13,03+0,71+2,93+2,65)*2+3,26+0,15*2)*3,40</t>
  </si>
  <si>
    <t>mč 207; 12,10*3,02+3,80*0,32-(11,10*2,10+2,90*0,35)</t>
  </si>
  <si>
    <t>mč 302; (4,37+5,44)*1,20+(5,44+4,24)*3,20-0,90*1,97</t>
  </si>
  <si>
    <t>mč 314; (7,90*2+3,50-3,60)*3,20-0,80*1,97+3,50*1,20</t>
  </si>
  <si>
    <t>půda; 5,30*2,20+(1,73*2+1,25+0,65*2)*3,00-0,90*1,30</t>
  </si>
  <si>
    <t>schodiště 211 - mezipodesty (+5,97, +6,882); 8,00*2</t>
  </si>
  <si>
    <t>sál 215 horní část; 5,06*7,02-1,75*1,69+1,86*0,30*2</t>
  </si>
  <si>
    <t>Příplatek k ochranné síti za první a ZKD den použití</t>
  </si>
  <si>
    <t>Tyč závitová pozinkovaná 4.6 M16 x 1000 mm - dodávka</t>
  </si>
  <si>
    <t>Zazdívka zhlaví stropních trámů průřezu do 20000 mm2</t>
  </si>
  <si>
    <t>Zásyp v uzavřených prostorech sypaninou se zhutněním</t>
  </si>
  <si>
    <t>m.122,125,128,131 - š.230mm - 2xIPE140;  (2,50)*4 *2</t>
  </si>
  <si>
    <t>výtahová šachta;  (2,40*2,46  +(2,40*2+2,06*2)*0,20)</t>
  </si>
  <si>
    <t>0095: Dokončovací konstrukce a práce pozemních staveb</t>
  </si>
  <si>
    <t>Ochranný dvojnásobný nátěr dřevěného stropu a sloupku</t>
  </si>
  <si>
    <t>krokve vikýře - 100/160;  (3,70*5 +3,90*2) *0,10*0,16</t>
  </si>
  <si>
    <t>mč 022; ((9,60+3,40)*2-5,00)*4,00-1,40*2,40-2,60*2,20</t>
  </si>
  <si>
    <t>mč 307; (11,20+1,63+0,34*2)*3,20-0,90*1,97+11,20*2,20</t>
  </si>
  <si>
    <t>m.108 - okolo rozvaděčů + ostatní - předpoklad;  0,80</t>
  </si>
  <si>
    <t>m.118 - zásyp obnažené klenby;  (18,43)*(0,20+0,65)/2</t>
  </si>
  <si>
    <t>točité schodiště východ - mč 222+309+401(+8,25-23,00)</t>
  </si>
  <si>
    <t>točité schodiště západ - mč 119+221+311 (+4,45-19,80)</t>
  </si>
  <si>
    <t>Matice přesná šestihranná ČSN 021401 DIN 934 - 8, M 16</t>
  </si>
  <si>
    <t>Matice přesná šestihranná ČSN 021401 DIN 934 - 8, M 24</t>
  </si>
  <si>
    <t>Obroušení tesařských konstrukcí před provedením nátěru</t>
  </si>
  <si>
    <t>Příplatek k mazanině tl do 80 mm za přehlazení povrchu</t>
  </si>
  <si>
    <t>Vykopávky v uzavřených prostorách v hornině tř. 1 až 4</t>
  </si>
  <si>
    <t>bednění vikýře;  (3,00*3,80 +4,40*2,05/2*2 +3,00*2,00)</t>
  </si>
  <si>
    <t>mč 015 do 2m; (9,09+1,36+0,86+6,45+1,25+1,00*5)*2*2,10</t>
  </si>
  <si>
    <t>mč 020; (2,60+4,20+2,15+1,50)*4,00-1,40*2,40-2,05*2,80</t>
  </si>
  <si>
    <t>odpočet otvorů; -(1,30*2,20 +0,70*1,97*2 +0,60*1,97*6)</t>
  </si>
  <si>
    <t>otvor pro kanalizaci - předpoklad (stěna+skála);  2,20</t>
  </si>
  <si>
    <t>schodiště 113 jen mezipodesty (+1,908, +2,862); 6,00*2</t>
  </si>
  <si>
    <t>vlašské krokve - předpoklad 100/100;  (5,50*4 -2,80*3)</t>
  </si>
  <si>
    <t>vybourání otvoru (po vybourání okna) na původní rozměr</t>
  </si>
  <si>
    <t>vzpěra - předpoklad - 11 kg/m;  (3,30*2+1,60*2) *11,00</t>
  </si>
  <si>
    <t>Odstranění násypů pod podlahami tl do 200 mm pl do 2 m2</t>
  </si>
  <si>
    <t>Přesun hmot s omezením mechanizace pro budovy v do 24 m</t>
  </si>
  <si>
    <t>Příplatek k mazanině tl do 240 mm za přehlazení povrchu</t>
  </si>
  <si>
    <t>Ukotvení příček k cihelným konstrukcím plochými kotvami</t>
  </si>
  <si>
    <t>Výztuž základových zdí nosných betonářskou ocelí 10 505</t>
  </si>
  <si>
    <t>Zdivo pláště studny kopané z kamene, včetně vyspárování</t>
  </si>
  <si>
    <t>mč 124; (4,51*2+3,20)*3,60-1,40*1,34+(1,70+2,75*2)*0,80</t>
  </si>
  <si>
    <t>mč 127; (4,51*2+2,84)*3,60-1,40*1,34+(1,70+2,75*2)*0,80</t>
  </si>
  <si>
    <t>mč 137; (4,52*2+3,07)*3,50-1,40*1,34+(1,50+2,75*2)*0,75</t>
  </si>
  <si>
    <t>Přisekání rovných ostění v cihelném zdivu na MV nebo MVC</t>
  </si>
  <si>
    <t>Potažení vnitřních stěn vápenným štukem tloušťky do 3 mm</t>
  </si>
  <si>
    <t>mč 121; (3,185+4,51*2)*3,50-1,40*1,34+(1,70+2,75*2)*0,80</t>
  </si>
  <si>
    <t>předpoklad vyztužení - 8 kg/m2;  (11,15+0,27) *8,00/1000</t>
  </si>
  <si>
    <t>výtahová šachta;  (2,40*2,46  +(2,40*2+2,06*2)*0,20)  *2</t>
  </si>
  <si>
    <t>B2 - přízemí sál 025 - polštáře 120/80 po 900mm;  (87,50)</t>
  </si>
  <si>
    <t>Odstranění násypů pod podlahami tl do 200 mm pl přes 2 m2</t>
  </si>
  <si>
    <t>Položení polštáře pod podlahy při osové vzdálenosti 65 cm</t>
  </si>
  <si>
    <t>Zřízení ochrany stavebních konstrukcí a předmětů bedněním</t>
  </si>
  <si>
    <t>depozitář 014; (5,72+0,28+0,84*2+0,90+0,75*2)*2-1,29-0,70</t>
  </si>
  <si>
    <t>m.122,125,128,131 - š.230mm - 2xIPE140;  (2,50)*4 *0,14*2</t>
  </si>
  <si>
    <t>m.133 - zásyp obnažené klenby;  (3,80*2,80)*(0,20+0,65)/2</t>
  </si>
  <si>
    <t>m.145 - zásyp obnažené klenby;  (3,69*2,85)*(0,20+0,85)/2</t>
  </si>
  <si>
    <t>plocha - předpoklad kontralať po 0,75 m;  (823,072) /0,75</t>
  </si>
  <si>
    <t>Cementový postřik vnitřních stěn nanášený celoplošně ručně</t>
  </si>
  <si>
    <t>Deska z pěnového polystyrenu EPS 100 Z tl. 50 mm - dodávka</t>
  </si>
  <si>
    <t>Položení polštáře pod podlahy při osové vzdálenosti 100 cm</t>
  </si>
  <si>
    <t>Potažení vnitřních stropů vápenným štukem tloušťky do 3 mm</t>
  </si>
  <si>
    <t>Zdivo nosné vnější POROTHERM tl 400 mm pevnosti P 10 na MC</t>
  </si>
  <si>
    <t>bednění okapové hrany pod nadstřešní žlab;  (230,50) *0,40</t>
  </si>
  <si>
    <t>mč 027; (0,80+2,30+0,31+0,73+0,65+1,20*2+0,30)*v+1,70*1,02</t>
  </si>
  <si>
    <t>odpočet otvorů; -(1,40*2,63+1,40*2,05+1,07*2,10+1,54*2,30)</t>
  </si>
  <si>
    <t>B1 - plocha viz výkaz - polštáře 120/80 po 900mm;  (340,62)</t>
  </si>
  <si>
    <t>J - výměra dle výkazu - polštáře 120/80 po 900mm;  (258,80)</t>
  </si>
  <si>
    <t>Montáž pojistné hydroizolační fólie hřebene větrané střechy</t>
  </si>
  <si>
    <t>Rošt pro podbíjení podhledu balkonu/kůru - dodávka a montáž</t>
  </si>
  <si>
    <t>řezivo jehličnaté lať pevnostní třída S10-13 průžez 30x50mm</t>
  </si>
  <si>
    <t>Zřízení bednění podest schodišť a ramp přímočarých v do 4 m</t>
  </si>
  <si>
    <t>klapka revizní  protipožární pro podhledy, 12,5 mm 50x50 cm</t>
  </si>
  <si>
    <t>mč 029; ((1,20*3+0,90*2+0,60+1,90+1,45+1,30+1,50)-0,60*6)*v</t>
  </si>
  <si>
    <t>schodiště 117- mezipodesty (+1,69, +2,15); (6,80-0,60)*1,50</t>
  </si>
  <si>
    <t>Vykopávky do 4 m2 pro studny  - prohloubení stávající studny hloubky cca 4 m na hloubku cca 20 m / kompletní provedení</t>
  </si>
  <si>
    <t>Cementový postřik vnitřních stropů nanášený celoplošně ručně</t>
  </si>
  <si>
    <t>I1 - výměra dle výkazu - polštáře 120/80 po 900mm;  (148,90)</t>
  </si>
  <si>
    <t>Montáž revizních klapek SDK kcí vel. do 0,25 m2 pro podhledy</t>
  </si>
  <si>
    <t>Odstranění ochrany stavebních konstrukcí a předmětů bedněním</t>
  </si>
  <si>
    <t>Osazení schodišťových stupňů kamenných pemrlovaných na desku</t>
  </si>
  <si>
    <t>Přesun hmot procentní pro kce tesařské v objektech v do 24 m</t>
  </si>
  <si>
    <t>Štukatérská profilace (zoubek 1x1 cm)  / kompletní provedení</t>
  </si>
  <si>
    <t>dozdění zkružení studny;  (pi*1,40) *(20,00-4,00+1,00) *0,30</t>
  </si>
  <si>
    <t>mč 027+028+029+030 nad obklady; (8,00+4,00+1,00)*(3,00-2,00)</t>
  </si>
  <si>
    <t>m.022 - doplnění zábradlí (balustrády) včetně sloupku;  1,75</t>
  </si>
  <si>
    <t>m.122,125,128,131 - š.230mm - 2xIPE140;  (2,50)*4 *0,23*0,24</t>
  </si>
  <si>
    <t>Příčky z cihel plných dl 290 mm pevnosti P 15 na MC tl 140 mm</t>
  </si>
  <si>
    <t>Podložka pod dřevěnou konstrukci DIN 440, D 16 mm,otvor 18 mm</t>
  </si>
  <si>
    <t>Podložka pod dřevěnou konstrukci DIN 440, D 24 mm,otvor 26 mm</t>
  </si>
  <si>
    <t>Poplatek za uložení stavebního odpadu na skládce (skládkovné)</t>
  </si>
  <si>
    <t>bednění vikýře;  (3,00*3,80 +4,40*2,05/2*2 +3,00*2,00) *0,024</t>
  </si>
  <si>
    <t>mč 015 od 2m; (9,09+1,36+0,86+6,45+1,25+1,00*5)*2*(4,00-2,00)</t>
  </si>
  <si>
    <t>m.220 - zábradlí (balustráda) - dle schodiště;  (7,00+1,60*2)</t>
  </si>
  <si>
    <t>schodiště 117- mezipodesty (+1,69, +2,15); 1,50*2+0,40*2+2,50</t>
  </si>
  <si>
    <t>Deska minerální izolační 600x1200 mm, tloušťka 80 mm - dodávka</t>
  </si>
  <si>
    <t>F1 - plocha viz výkaz - polštáře 100/50 po cca 500mm;  (33,68)</t>
  </si>
  <si>
    <t>G1 - plocha viz výkaz - polštáře 100/50 po cca 500mm;  (66,00)</t>
  </si>
  <si>
    <t>G2 - plocha viz výkaz - polštáře 100/50 po cca 500mm;  (20,90)</t>
  </si>
  <si>
    <t>Odstranění bednění podest schodišť a ramp přímočarých v do 4 m</t>
  </si>
  <si>
    <t>Parotěsná vrstva pro pochozí půdy vodorovná - dodávka a montáž</t>
  </si>
  <si>
    <t>Poplatek za uložení odpadu ze sypaniny na skládce (skládkovné)</t>
  </si>
  <si>
    <t>Spojovací prostředky pro montáž záklopu, stropnice a podbíjení</t>
  </si>
  <si>
    <t>Výztuž schodišťové konstrukce a rampy betonářskou ocelí 10 505</t>
  </si>
  <si>
    <t>Štukatérská profilace (2 zoubky 1x1 cm)  / kompletní provedení</t>
  </si>
  <si>
    <t>depozitář 013; (5,49+0,29+1,05+0,70*2+6,45+0,90+0,75*2)*2-1,29</t>
  </si>
  <si>
    <t>mč 006; (1,60+0,90*2+0,55+0,73*2+0,20+1,20+0,90*2)*v+1,60*1,02</t>
  </si>
  <si>
    <t>mč 117+118; ((5,68+2,75+7,10+0,65+0,35+1,14)*2-1,90-2,40)*3,60</t>
  </si>
  <si>
    <t>mč 304; (17,10+1,80*4)*1,20+(17,10+1,60+5,47*2)*3,20-0,90*1,97</t>
  </si>
  <si>
    <t>mč 310 boční stěny; 9,70*2*5,80-0,90*2,00*2+(1,10+2,00*2)*0,80</t>
  </si>
  <si>
    <t>m.015 - hrubá suť - předpoklad v průměru 250mm;  (70,00) *0,25</t>
  </si>
  <si>
    <t>Úklid před předáním stavby do užívání při výšce podlaží do 4 m</t>
  </si>
  <si>
    <t>Deska minerální izolační 600x1200 mm, tloušťka 100 mm - dodávka</t>
  </si>
  <si>
    <t>Deska minerální izolační 600x1200 mm, tloušťka 120 mm - dodávka</t>
  </si>
  <si>
    <t>Deska minerální izolační 600x1200 mm, tloušťka 140 mm - dodávka</t>
  </si>
  <si>
    <t>Přesun hmot procentní pro izolace tepelné v objektech v do 24 m</t>
  </si>
  <si>
    <t>Přesun hmot procentní pro obklady kamenné v objektech v do 60 m</t>
  </si>
  <si>
    <t>Přesun hmot procentní pro podlahy dřevěné v objektech v do 24 m</t>
  </si>
  <si>
    <t>Plentování jednostranné v do 200 mm válcovaných nosníků cihlami</t>
  </si>
  <si>
    <t>Vápenná omítka hladká jednovrstvá vnitřních stěn nanášená ručně</t>
  </si>
  <si>
    <t>m.122,125,128,131 - š.230mm - 2xIPE140;  (2*2,50)*4 *12,90/1000</t>
  </si>
  <si>
    <t>schodiště 211 - chodba; (7,08+0,83*2+0,95*2+3,60*2)-1,05-2,10*2</t>
  </si>
  <si>
    <t>2NP; (43,36+44,34+24,30+10,41+7,80+19,33+38,35+41,03+44,47+64,24+30,00+34,83+20,58+62,80+42,22+89,00+60,51+155,34+10,78+1,12)*2</t>
  </si>
  <si>
    <t>Montáž podbíjení stropů a střech rovných z hrubých prken na sraz</t>
  </si>
  <si>
    <t>Přesun hmot procentní pro krytiny skládané v objektech v do 24 m</t>
  </si>
  <si>
    <t>Přesun hmot procentní pro podlahy z kamene v objektech v do 60 m</t>
  </si>
  <si>
    <t>Vybourání dřevěných rámů oken dvojitých včetně křídel pl do 4 m2</t>
  </si>
  <si>
    <t>Řezání stávajících betonových mazanin nevyztužených hl do 200 mm</t>
  </si>
  <si>
    <t>m.122,125,128,131 - š.230mm - 2xIPE140;  (2,50)*4 *(0,23+2*0,34)</t>
  </si>
  <si>
    <t>Úklid před předáním stavby do užívání při výšce podlaží přes 4 m</t>
  </si>
  <si>
    <t>Demontáž podlah s polštáři z prken nebo fošen tloušťky přes 32 mm</t>
  </si>
  <si>
    <t>Montáž lešení lehkého kozového trubkového ve schodišti v do 1,5 m</t>
  </si>
  <si>
    <t>Montáž vrchního záklopu z hoblovaných prken na sraz spáry nekryté</t>
  </si>
  <si>
    <t>Přesun hmot procentní pro obklady keramické v objektech v do 24 m</t>
  </si>
  <si>
    <t>Přesun hmot procentní pro podlahy z dlaždic v objektech v do 24 m</t>
  </si>
  <si>
    <t>Zřízení podpěrné konstrukce stropů v do 4 m pro zatížení do 5 kPa</t>
  </si>
  <si>
    <t>bednění okapové hrany pod nadstřešní žlab;  (230,50) *0,40 *0,024</t>
  </si>
  <si>
    <t>mč 144; (2,57+4,42*2)*3,50-1,24*2,50-1,40*1,34+(1,80+2,75*2)*0,75</t>
  </si>
  <si>
    <t>schodiště 113 jen mezipodesty (+1,908, +2,862); 22,61+2,55+2,30*2</t>
  </si>
  <si>
    <t>vlašské krokve - předpoklad 100/100;  (5,50*4 -2,80*3) *0,10*0,10</t>
  </si>
  <si>
    <t>J - výměra dle výkazu - polštáře 120/80 po 900mm;  (258,80) *0,025</t>
  </si>
  <si>
    <t>Krytina keramická prejzová hřeben z malých prejzů režných do malty</t>
  </si>
  <si>
    <t>Krytina keramická prejzová malý prejz režný sklonu do 30° do malty</t>
  </si>
  <si>
    <t>Lak asfaltový penetrační - dodávka - Technický standard: Dekprimer</t>
  </si>
  <si>
    <t>Provedení izolace proti zemní vlhkosti pásy přitavením svislé NAIP</t>
  </si>
  <si>
    <t>Vysekání výklenků ve zdivu cihelném na MV nebo MVC pl přes 0,25 m2</t>
  </si>
  <si>
    <t>mč 218; (9,00+3,00+5,80+0,16*2)*2*5,30+(3,40*2+0,30*2+0,16*2)*5,95</t>
  </si>
  <si>
    <t>Demontáž lešení lehkého kozového trubkového ve schodišti v do 1,5 m</t>
  </si>
  <si>
    <t>I1 - výměra dle výkazu - polštáře 120/80 po 900mm;  (148,90) *0,025</t>
  </si>
  <si>
    <t>Montáž izolace tepelné střech šikmých parotěsné reflexní tl do 5 mm</t>
  </si>
  <si>
    <t>Oprava vnější vápenné štukové omítky členitosti 3 v rozsahu do 100%</t>
  </si>
  <si>
    <t>Přisekání plošné zdiva z cihel pálených na MV nebo MVC tl do 100 mm</t>
  </si>
  <si>
    <t>Spojovací prostředky pro položení dřevěných podlah a zakrytí kanálů</t>
  </si>
  <si>
    <t>Ukotvení příček montážní polyuretanovou pěnou tl příčky přes 100 mm</t>
  </si>
  <si>
    <t>Vyklizení ulehlé suti z prostorů přes 15 m2 s naložením z hl do 2 m</t>
  </si>
  <si>
    <t>mč 134; (4,70*2+3,05+0,60*2+0,30)*3,50-1,40*1,34+(1,50+2,75*2)*0,75</t>
  </si>
  <si>
    <t>Montáž podlahy masivní parketové lepené z tabulí 700x700 mm, na koso</t>
  </si>
  <si>
    <t>Odstranění podpěrné konstrukce stropů v do 4 m pro zatížení do 5 kPa</t>
  </si>
  <si>
    <t>Postupné podbetonování základového zdiva prostým betonem tř. C 20/25</t>
  </si>
  <si>
    <t>Válcované nosníky do č.12 dodatečně osazované do připravených otvorů</t>
  </si>
  <si>
    <t>mč 112 (kromě restaurátorské části); (7,60+3,26+0,55)*3,60-3,26*2,50</t>
  </si>
  <si>
    <t>Dlažba keramická 150x150 mm (případně 150x300 mm) tl. 10 mm / dodávka</t>
  </si>
  <si>
    <t>Přesun hmot procentní pro konstrukce klempířské v objektech v do 24 m</t>
  </si>
  <si>
    <t>Přesun hmot procentní pro konstrukce truhlářské v objektech v do 24 m</t>
  </si>
  <si>
    <t>Přesun hmot procentní pro zámečnické konstrukce v objektech v do 24 m</t>
  </si>
  <si>
    <t>Provedení izolace proti zemní vlhkosti pásy přitavením vodorovné NAIP</t>
  </si>
  <si>
    <t>Vodorovné přemístění do 10000 m výkopku/sypaniny z horniny tř. 1 až 4</t>
  </si>
  <si>
    <t>Vybourání ŽB překladů prefabrikovaných dl do 3 m hmotnosti do 50 kg/m</t>
  </si>
  <si>
    <t>Vyrovnání podkladu vnitřních stěn maltou vápenocementovou tl do 10 mm</t>
  </si>
  <si>
    <t>Řezivo jehličnaté hranol délka 4 - 6 m jakost I., třída C24 - dodávka</t>
  </si>
  <si>
    <t>Řezivo stavební prkna omítaná netříděná tl 25 mm dl 3 a 5 m - dodávka</t>
  </si>
  <si>
    <t>řezivo jehličnaté lať pevnostní třída S10-13 průžez 40x60mm - dodávka</t>
  </si>
  <si>
    <t>Zabednění otvorů ve střeše prkny tl do 32mm plochy jednotlivě do 8 m2</t>
  </si>
  <si>
    <t>Zakrytí výplní otvorů a svislých ploch fólií přilepenou lepící páskou</t>
  </si>
  <si>
    <t>Montáž střešního vikýře pultového z hraněného řeziva plochy do 224 cm2</t>
  </si>
  <si>
    <t>Svislé přemístění výkopku nošením svisle do v 3 m v hornině tř. 1 až 4</t>
  </si>
  <si>
    <t>Zdivo klenbových pásů z cihel plných dl 290 mm pevnosti P 15 na MVC 10</t>
  </si>
  <si>
    <t>mč 310 dvě stěny; 6,60*5,70*2-1,26*1,63*3+(1,45+2,70*2)*0,70-6,35*2,00</t>
  </si>
  <si>
    <t>Jádrové vrty diamantovými korunkami do D 200 mm do stavebních materiálů</t>
  </si>
  <si>
    <t>Jádrové vrty diamantovými korunkami do D 300 mm do stavebních materiálů</t>
  </si>
  <si>
    <t>Montáž lišt trojúhelníkových nebo kontralatí na střechách sklonu do 60°</t>
  </si>
  <si>
    <t>Opatrná demontáž stávající pálené dlažby - včetně očištění a uskladnění</t>
  </si>
  <si>
    <t>Válcované nosníky č.14 až 22 dodatečně osazované do připravených otvorů</t>
  </si>
  <si>
    <t>Vápenocementová omítka štuková dvouvrstvá vnitřních stěn nanášená ručně</t>
  </si>
  <si>
    <t>mč 012; (6,12+3,10+0,95)*2*4,00-2,37*3,40-3,10*3,00-1,30*2,50-0,80*2,00</t>
  </si>
  <si>
    <t>mč 130; (4,51*2+3,20+1,70)*3,60-1,40*1,34*3+(1,70+2,75*2)*(0,80+0,60*2)</t>
  </si>
  <si>
    <t>Úprava povrchu dlažby metodou postaršování kamene - kompletní provedení</t>
  </si>
  <si>
    <t>Montáž pojízdných věží trubkových/dílcových o ploše přes 5 m2 v do 7,6 m</t>
  </si>
  <si>
    <t>Odsekání a odebrání obkladů stěn z vnitřních obkládaček plochy přes 1 m2</t>
  </si>
  <si>
    <t>Příčka z pórobetonových hladkých tvárnic na tenkovrstvou maltu tl 100 mm</t>
  </si>
  <si>
    <t>Příčka z pórobetonových hladkých tvárnic na tenkovrstvou maltu tl 150 mm</t>
  </si>
  <si>
    <t>Příplatek k odvozu suti a vybouraných hmot na skládku ZKD 1 km přes 1 km</t>
  </si>
  <si>
    <t>Schodišťové stupně přímé z cihel dl 290 mm na stojato - včetně spárování</t>
  </si>
  <si>
    <t>B2 - přízemí sál 025 - polštáře 120/80 po 900mm;  (87,50) /0,9 *0,12*0,08</t>
  </si>
  <si>
    <t>D - výměra dle výkazu;  (187,87 -(3,70 +33,60 +4,95 +28,44 +54,14)) *0,10</t>
  </si>
  <si>
    <t>Krytina keramická prejzová nárožní hrana z malých prejzů režných do malty</t>
  </si>
  <si>
    <t>Montáž pojízdných věží trubkových/dílcových o ploše přes 5 m2 v do 11,6 m</t>
  </si>
  <si>
    <t>Přesun hmot procentní pro sádrokartonové konstrukce v objektech v do 24 m</t>
  </si>
  <si>
    <t>Spojovací prostředky pro montáž krovu, bednění, laťování, světlíky, klíny</t>
  </si>
  <si>
    <t>Vybourání otvorů ve zdivu cihelném pl do 1 m2 na MVC nebo MV tl do 300 mm</t>
  </si>
  <si>
    <t>Vybourání otvorů ve zdivu cihelném pl do 4 m2 na MVC nebo MV tl do 150 mm</t>
  </si>
  <si>
    <t>Vybourání otvorů ve zdivu cihelném pl do 4 m2 na MVC nebo MV tl do 600 mm</t>
  </si>
  <si>
    <t>Vápenná omítka štuková dvouvrstvá vnitřních stropů rovných nanášená ručně</t>
  </si>
  <si>
    <t>Zazdívka otvorů pl do 1 m2 ve zdivu nadzákladovém cihlami pálenými na MVC</t>
  </si>
  <si>
    <t>Zazdívka otvorů pl do 4 m2 ve zdivu nadzákladovém cihlami pálenými na MVC</t>
  </si>
  <si>
    <t>boky vikýřů;  ((2,20*0,90)/2*2*8  +(4,10*1,75)/2*2*1  +(2,50*0,80)/2*2*1)</t>
  </si>
  <si>
    <t>mč 037; (3,11+6,50+0,80+1,22)*2*4,10-1,30*2,20-1,40*2,50+(1,80+3,35)*1,00</t>
  </si>
  <si>
    <t>předpoklad výměny 20% - plocha - přepočet 1m řezu / 1m2;  (823,072) *0,20</t>
  </si>
  <si>
    <t>Demontáž pojízdných věží trubkových/dílcových o ploše přes 5 m2 v do 7,6 m</t>
  </si>
  <si>
    <t>Demontáž schodiště přímočarého nebo křivočarého š do 1,5 m s podstupnicemi</t>
  </si>
  <si>
    <t>Oprava vnitřní vápenocementové štukové omítky stěn v rozsahu plochy do 50%</t>
  </si>
  <si>
    <t>folie nehořlavá parotěsná pro interiér (reakce na oheň - třída E) 140 g/m2</t>
  </si>
  <si>
    <t>mč 027; ((0,90+2,00+0,67+0,33+2,60+0,66+1,20*2+0,90*3+0,60)-0,60*4-0,70)*v</t>
  </si>
  <si>
    <t>B1 - plocha viz výkaz - polštáře 120/80 po 900mm;  (340,62) /0,9 *0,12*0,08</t>
  </si>
  <si>
    <t>Demontáž pojízdných věží trubkových/dílcových o ploše přes 5 m2 v do 11,6 m</t>
  </si>
  <si>
    <t>J - výměra dle výkazu - polštáře 120/80 po 900mm;  (258,80) /0,9 *0,12*0,08</t>
  </si>
  <si>
    <t>Montáž obkladů vnitřních keramických hladkých lepených flexibilním lepidlem</t>
  </si>
  <si>
    <t>Montáž soklíků z dlaždic keramických rovných flexibilní lepidlo v do 150 mm</t>
  </si>
  <si>
    <t>Vyřezání části bednění střech z prken tl do 32 mm plochy jednotlivě do 1 m2</t>
  </si>
  <si>
    <t>Vyřezání části bednění střech z prken tl do 32 mm plochy jednotlivě do 4 m2</t>
  </si>
  <si>
    <t>Štuková výzdoba nosníku (délka 6350 mm, výška 400 mm) / kompletní provedení</t>
  </si>
  <si>
    <t>mč 113 bez restaurované části; (7,10+5,19*2+0,55*8+0,67*4+0,63*4-2,00)*3,80</t>
  </si>
  <si>
    <t>plocha viz pdf - průměrný sklon cca 40 st. - koef.1,3;  (222,00+221,95)*1,3</t>
  </si>
  <si>
    <t>schodiště 211 - mezipodesty (+5,97, +6,882); 2,47*2+2,61+0,48*2+0,60*2+2,67</t>
  </si>
  <si>
    <t>sklon 45st. - přepočet sklonu x1,4 - přepočet prvky x35;  (309,50)*1,4 *3,5</t>
  </si>
  <si>
    <t>Bourání zdiva z cihel pálených nebo vápenopískových na MV nebo MVC přes 1 m3</t>
  </si>
  <si>
    <t>Demontáž krytiny keramické prejzové sklonu do 30° na sucho k dalšímu použití</t>
  </si>
  <si>
    <t>I1 - výměra dle výkazu - polštáře 120/80 po 900mm;  (148,90) /0,9 *0,12*0,08</t>
  </si>
  <si>
    <t>Kamenný atypický obloukový stupeň, profil 300x150mm, délka 4000 mm - dodávka</t>
  </si>
  <si>
    <t>Oprava vnitřní vápenocementové štukové omítky stropů v rozsahu plochy do 30%</t>
  </si>
  <si>
    <t>Provedení izolace proti zemní vlhkosti svislé za studena nátěrem penetračním</t>
  </si>
  <si>
    <t>Vodorovné přemístění výkopku z horniny tř. 1 až 4 stavebním kolečkem do 10 m</t>
  </si>
  <si>
    <t>Vyřezání části střešní vazby průřezové plochy řeziva do 120 cm2 délky do 3 m</t>
  </si>
  <si>
    <t>dozdění podezdívky v půdním prostoru (uzavřít prostor nad 203,204,205 a 216)</t>
  </si>
  <si>
    <t>G1 - plocha viz výkaz - polštáře 100/50 po cca 500mm;  (66,00)/0,5 *0,10*0,05</t>
  </si>
  <si>
    <t>G2 - plocha viz výkaz - polštáře 100/50 po cca 500mm;  (20,90)/0,5 *0,10*0,05</t>
  </si>
  <si>
    <t>Montáž bednění střech rovných a šikmých sklonu do 60° z hrubých prken na sraz</t>
  </si>
  <si>
    <t>Montáž izolace tepelné střech šikmých provedení podkladového roštu pod krokve</t>
  </si>
  <si>
    <t>Vysekání rýh v dlažbě betonové nebo jiné monolitické hl do 200 mm š do 300 mm</t>
  </si>
  <si>
    <t>Vysekání rýh ve zdivu cihelném pro vtahování nosníků hl do 150 mm v do 150 mm</t>
  </si>
  <si>
    <t>mč 003; (5,74+6,46+0,10)*(3,80-2,00)-1,33*2,33+(1,74+3,63*2)*1,00*2-1,30*2,00</t>
  </si>
  <si>
    <t>mč 031; (5,54+6,56+0,80+0,29)*2*3,30-1,40*2,50*2+(1,80+2,30*2)*0,80-1,30*2,20</t>
  </si>
  <si>
    <t>mč 034; (6,11+0,30*2+6,50+0,80)*2*4,10-1,30*2,20-1,40*2,50*2+(1,80+3,35)*1,00</t>
  </si>
  <si>
    <t>F1 - plocha viz výkaz - polštáře 100/50 po cca 500mm;  (33,68) /0,5 *0,10*0,05</t>
  </si>
  <si>
    <t>Jednostranné podchycení střešních vazníků v do 3,5 m pro zatížení do 1500 kg/m</t>
  </si>
  <si>
    <t>Zazdívka otvorů pl do 1 m2 v příčkách nebo stěnách z příčkovek Ytong tl 100 mm</t>
  </si>
  <si>
    <t>Zazdívka otvorů pl do 1 m2 v příčkách nebo stěnách z příčkovek Ytong tl 250 mm</t>
  </si>
  <si>
    <t>mč 006+007+008+009+010+036částečně klenba; (7,48+2,60+1,98+7,52+7,32+3,95)*1,2</t>
  </si>
  <si>
    <t>mč 024; (18,90+2,60)*3,20-2,60*2,20-1,30*2,20*5-0,69*1,40*2+(1,50+1,60*2)*0,90</t>
  </si>
  <si>
    <t>mč 025+025A; (13,06+6,45)*2*3,70+(2,81+0,20+6,45+1,40+0,50)*2*3,00-2,75*2,00*2</t>
  </si>
  <si>
    <t>Bourání kamenných podlah nebo dlažeb z lomového kamene nebo kostek pl přes 1 m2</t>
  </si>
  <si>
    <t>Překlad nenosný přímý z pórobetonu v příčkách tl 100 mm dl přes 1000 do 1250 mm</t>
  </si>
  <si>
    <t>Překlad nenosný přímý z pórobetonu v příčkách tl 150 mm dl přes 1000 do 1250 mm</t>
  </si>
  <si>
    <t>Provedení izolace proti zemní vlhkosti vodorovné za studena nátěrem penetračním</t>
  </si>
  <si>
    <t>plocha viz pdf - průměrný sklon cca 40 st. - koef.1,3;  (222,00+221,95)*1,3  *2</t>
  </si>
  <si>
    <t>Montáž laťování na střechách složitých sklonu do 60° osové vzdálenosti do 360 mm</t>
  </si>
  <si>
    <t>Montáž stropního trámu z hraněného řeziva průřezové plochy do 144 cm2 s výměnami</t>
  </si>
  <si>
    <t>Montáž stropního trámu z hraněného řeziva průřezové plochy do 288 cm2 s výměnami</t>
  </si>
  <si>
    <t>Montáž stropního trámu z hraněného řeziva průřezové plochy do 450 cm2 s výměnami</t>
  </si>
  <si>
    <t>Řezivo stavební fošny prismované (středové) šířky 160-220mm délky 2-5m - dodávka</t>
  </si>
  <si>
    <t>boky vikýřů;  ((2,20*0,90)/2*2*8  +(4,10*1,75)/2*2*1  +(2,50*0,80)/2*2*1)  *1,15</t>
  </si>
  <si>
    <t>plocha viz pdf - průměrný sklon cca 40 st. - koef.1,3;  (222,00+221,95)*1,3 *1,1</t>
  </si>
  <si>
    <t>Očištění 1x nátěrem biocidním přípravkem a opláchnutím omítek stupně členitosti 3</t>
  </si>
  <si>
    <t>Vytažení výkopku těženého z prostoru pod základy z hl do 2 m v hornině tř. 1 až 4</t>
  </si>
  <si>
    <t>Zazdívka otvorů pl do 4 m2 v příčkách nebo stěnách z cihel POROTHERM P+D tl 80 mm</t>
  </si>
  <si>
    <t>Štuková výzdoba čela balkónu (délka 13100 mm, výška 400 mm) / kompletní provedení</t>
  </si>
  <si>
    <t>plocha viz pdf - průměrný sklon cca 40 st. - koef.1,3;  (222,00+221,95)*1,3 *1,15</t>
  </si>
  <si>
    <t>Montáž izolace tepelné střech šikmých kladené volně pod krokve rohoží, pásů, desek</t>
  </si>
  <si>
    <t>Očištění viditelné původní kamenné části stěn, zrestaurování / kompletní provedení</t>
  </si>
  <si>
    <t>Překlady nosné z pórobetonu Ytong ve zdech tl 200 mm pro světlost otvoru do 900 mm</t>
  </si>
  <si>
    <t>Příplatek k vápenné omítce vnitřních stropů za každých dalších 5 mm tloušťky ručně</t>
  </si>
  <si>
    <t>Podlahové kce podkladové z desek OSB tl 22 mm broušených na pero a drážku lepených</t>
  </si>
  <si>
    <t>Zazdívka otvorů pl do 0,25 m2 ve zdivu nadzákladovém cihlami pálenými tl do 600 mm</t>
  </si>
  <si>
    <t>Zazdívka otvorů pl do 1 m2 v příčkách nebo stěnách z cihel POROTHERM P+D tl 115 mm</t>
  </si>
  <si>
    <t>Zazdívka otvorů pl do 1 m2 v příčkách nebo stěnách z cihel POROTHERM P+D tl 175 mm</t>
  </si>
  <si>
    <t>Zazdívka otvorů pl do 1 m2 v příčkách nebo stěnách z cihel POROTHERM P+D tl 440 mm</t>
  </si>
  <si>
    <t>Zazdívka otvorů pl do 4 m2 v příčkách nebo stěnách z cihel POROTHERM P+D tl 140 mm</t>
  </si>
  <si>
    <t>Zazdívka otvorů pl do 4 m2 v příčkách nebo stěnách z cihel POROTHERM P+D tl 450 mm</t>
  </si>
  <si>
    <t>hala 022 celá plocha (změna); (9,60+6,80+1,80*2)*2-(0,60+0,80+1,60+1,44+1,20+2,60)</t>
  </si>
  <si>
    <t>mč 313; (18,00+0,90+1,26+0,30*2+7,40)*3,20-0,90*1,97+(21,80+1,50+1,70*2+6,22)*1,20</t>
  </si>
  <si>
    <t>výstava 215 část před výtahem; 3,45*7,02+1,89*0,93+2,40*1,15+(2,05*2,17-1,75*1,69)</t>
  </si>
  <si>
    <t>Doplnění části střešní vazby z hranolů průřezové plochy do 120 cm2 včetně materiálu</t>
  </si>
  <si>
    <t>Fólie hydroizolační difúzní pojistná otevřená- na bednění /50 x 1,5=75m2/ - dodávka</t>
  </si>
  <si>
    <t>Montáž izolace tepelné střech šikmých kladené volně mezi krokve rohoží, pásů, desek</t>
  </si>
  <si>
    <t>Montáž obložení sloupů a pilířů plochy do 1 m2 palubkami z měkkého dřeva š do 80 mm</t>
  </si>
  <si>
    <t>Vybourání otvorů ve zdivu z dutých tvárnic nebo příčkovek pl do 1 m2 tl přes 150 mm</t>
  </si>
  <si>
    <t>Vytažení sádrového fabionu RŠ cca 700 mm / kompletní provedení včetně podkonstrukce</t>
  </si>
  <si>
    <t>Mazanina tl do 80 mm z betonu prostého bez zvýšených nároků na prostředí tř. C 20/25</t>
  </si>
  <si>
    <t>mč 140; (2,81+6,79)*2*3,50-1,24*2,33+(1,40+2,50*2)*0,60-1,40*1,34+(1,70+2,75*2)*0,75</t>
  </si>
  <si>
    <t>mč 301; (10,00+10,41*2-1,60)*1,20+(10,00+0,36*2+1,60+2,00*2+0,63*2)*3,20-0,90*1,97*2</t>
  </si>
  <si>
    <t>Bourání podlah z dlaždic keramických nebo xylolitových tl přes 10 mm plochy přes 1 m2</t>
  </si>
  <si>
    <t>Montáž izolace tepelné podlah volně kladenými rohožemi, pásy, dílci, deskami 1 vrstva</t>
  </si>
  <si>
    <t>Montáž izolace tepelné podlah volně kladenými rohožemi, pásy, dílci, deskami 2 vrstvy</t>
  </si>
  <si>
    <t>Otlučení (osekání) vnitřní vápenné nebo vápenocementové omítky stěn v rozsahu do 50 %</t>
  </si>
  <si>
    <t>Přesun hmot procentní pro izolace proti vodě, vlhkosti a plynům v objektech v do 60 m</t>
  </si>
  <si>
    <t>Vybourání otvorů ve stropech nebo klenbách z dutých tvárnic pl do 1 m2 tl přes 100 mm</t>
  </si>
  <si>
    <t>mč 033; (5,72+6,50+0,68+0,30+0,70+0,80)*2*3,70-1,30*2,20-1,40*2,50*2+(1,80+3,35)*1,00</t>
  </si>
  <si>
    <t>Mazanina tl do 240 mm z betonu prostého bez zvýšených nároků na prostředí třída C16/20</t>
  </si>
  <si>
    <t>Otlučení (osekání) vnitřní vápenné nebo vápenocementové omítky stěn v rozsahu do 100 %</t>
  </si>
  <si>
    <t>Příplatek k cenám opravy vápenocementové omítky stěn za dalších 10 mm v rozsahu do 50%</t>
  </si>
  <si>
    <t>Podlaha parketová tl. 25 mm, čtverce 700x700 mm, kombinace buk/dub/javor / dodávka (J)</t>
  </si>
  <si>
    <t>Bednění stropů ztracené z hraněných trapézových vln v 40 mm plech pozinkovaný tl 1,0 mm</t>
  </si>
  <si>
    <t>Doplnění části podbíjení hoblovanými prkny plochy jednotlivě do 1 m2 - dodávka a montáž</t>
  </si>
  <si>
    <t>Montáž izolace tepelné stropů volně kladenými rohožemi, pásy, dílci, deskami mezi trámy</t>
  </si>
  <si>
    <t>Odsekání betonu rubu kleneb a podlah tl do 100 mm - (odsekání betonového krytí rozvodů)</t>
  </si>
  <si>
    <t>Orámování umělecké (figurální) malby dřevěnou profilovanou lištou / kompletní provedení</t>
  </si>
  <si>
    <t>Otlučení (osekání) vnitřní vápenné nebo vápenocementové omítky stropů v rozsahu do 30 %</t>
  </si>
  <si>
    <t>Příplatek k mazanině tl do 80 mm za stržení povrchu spodní vrstvy před vložením výztuže</t>
  </si>
  <si>
    <t>Příplatek k vyrovnání vnitřních stěn maltou vápenocementovou za každých dalších 5 mm tl</t>
  </si>
  <si>
    <t>Řezivo stavební prkna prismovaná (středová) tloušťky 25 (32) mm délky 2 - 5 m - dodávka</t>
  </si>
  <si>
    <t>Zazdívka otvorů pl do 1 m2 v příčkách nebo stěnách z příčkovek porobetonových tl 200 mm</t>
  </si>
  <si>
    <t>Základová zeď tl 150 mm z tvárnic ztraceného bednění včetně výplně z betonu tř. C 20/25</t>
  </si>
  <si>
    <t>mč 002; (12,95+2,68)*2*4,00-1,29*2,52*4+(1,60+3,20*2)*1,30-1,33*2,33+(1,68+3,63*2)*0,80</t>
  </si>
  <si>
    <t>mč 031 (1800); (4,30+6,56+0,98*2+5,54+0,30+1,48+0,30+0,80*4)*1,80-1,30*1,80+1,60*0,85*2</t>
  </si>
  <si>
    <t>stěny; (5,40+6,45)*2*5,10-1,44*2,63+(1,75+2,76*2)*0,40-1,25*3,60*3+(1,45+4,35*2)*0,90*3</t>
  </si>
  <si>
    <t>Demontáž pojistné hydroizolační fólie (podkladní pás krytiny) kladené ve sklonu přes 30°</t>
  </si>
  <si>
    <t>Odvoz suti a vybouraných hmot z meziskládky na skládku do 1 km s naložením a se složením</t>
  </si>
  <si>
    <t>Příplatek k cenám opravy vápenocementové omítky stropů za dalších 10 mm v rozsahu do 30%</t>
  </si>
  <si>
    <t>Příplatek k mazanině tl do 240 mm za stržení povrchu spodní vrstvy před vložením výztuže</t>
  </si>
  <si>
    <t>Příplatek k vápenocementové omítce vnitřních stěn za každých dalších 5 mm tloušťky ručně</t>
  </si>
  <si>
    <t>Zabednění otvorů ve střeše prkny tl do 32mm plochy jednotlivě do 4 m2 - dodávka a montáž</t>
  </si>
  <si>
    <t>mč 120; ((6,61+5,95+0,69+1,25*2)*2-2,60)*3,50-1,40*1,34*2+(1,70+2,75*2)*0,80*2-1,20*2,50</t>
  </si>
  <si>
    <t>Demontáž atypických zámečnických konstrukcí řezáním hmotnosti jednotlivých dílů do 100 kg</t>
  </si>
  <si>
    <t>Impregnace řeziva proti dřevokaznému hmyzu, houbám a plísním máčením třída ohrožení 1 a 2</t>
  </si>
  <si>
    <t>Montáž pojistné hydroizolační fólie kladené ve sklonu přes 20° s lepenými spoji na bednění</t>
  </si>
  <si>
    <t>Ocelová svařovaná podpěrná konstrukce stropu - kompletní provedení včetně povrchové úpravy</t>
  </si>
  <si>
    <t>Základová zeď tl do 200 mm z tvárnic ztraceného bednění včetně výplně z betonu tř. C 16/20</t>
  </si>
  <si>
    <t>Ocelová svařovaná konstrukce pro úpravy krovu - kompletní provedení včetně povrchové úpravy</t>
  </si>
  <si>
    <t>Příplatek k pojízdným věžím o ploše přes 5 m2 v do 7,6 m - za celou dobu použití (půjčovné)</t>
  </si>
  <si>
    <t>Odvětrání svislé troubami plastovými DN do 160 mm ve stropních prostupech včetně obetonování</t>
  </si>
  <si>
    <t>Příplatek k pojízdným věžím o ploše přes 5 m2 v do 11,6 m - za celou dobu použití (půjčovné)</t>
  </si>
  <si>
    <t>Podlahové kce podkladové z desek cem. třísk. tl 22 mm nebroušených na pero a drážku lepených</t>
  </si>
  <si>
    <t>Podpěrné dřevení při podezdívání základů tl do 600 mm vyzdívka v do 2 m dl podchycení do 3 m</t>
  </si>
  <si>
    <t>Dvojnásobné bílé malby ze směsí za mokra středně otěruvzdorných v místnostech výšky do 5,00 m</t>
  </si>
  <si>
    <t>Otlučení (osekání) vnější vápenné nebo vápenocementové omítky stupně členitosti 3 až 5 do 80%</t>
  </si>
  <si>
    <t>Vnitrostaveništní doprava suti a vybouraných hmot pro budovy v do 18 m s použitím mechanizace</t>
  </si>
  <si>
    <t>Zdivo nosné vnitřní zvukově izolační Porotherm tl 250 mm P20 s maltovanými kapsami na maltu MC</t>
  </si>
  <si>
    <t>Podlaha parketová tl. 25 mm, čtverce 700x700 mm, kombinace buk/dub, javor/dub / dodávka (I, I1)</t>
  </si>
  <si>
    <t>Štukový lem kolem okenních otvorů (dle vzoru v mč 137), šířka lemu 170 mm / kompletní provedení</t>
  </si>
  <si>
    <t>mč 145; ((5,75+6,62)*2-2,17)*3,50-1,20*2,48+(1,50+2,50*2)*0,70-1,40*1,34*4+(1,80+2,75*2)*0,75*4</t>
  </si>
  <si>
    <t>Kladení dlažby z kamene z pravoúhlých desek a dlaždic lepených tl do 30 mm - minimální spárování</t>
  </si>
  <si>
    <t>Lazurní nátěr (pigmenty, vápno, voda, sokrat) a voskování (včelí vosk s vodou) / (stěny, stropy)</t>
  </si>
  <si>
    <t>Montáž lešení řadového trubkového lehkého s podlahami zatížení do 200 kg/m2 š do 1,5 m v do 25 m</t>
  </si>
  <si>
    <t>mč 315,316,312; (7,00+18,23+0,35+0,40*3+3,71+1,90)*3,20+1,75*1,20-0,80*1,97*6+(1,10+2,00*2)*0,83</t>
  </si>
  <si>
    <t>vybourání kamenné dlažby - předpoklad tloušťka cca 200 mm (zbylých 500 mm - předpoklad odkopání)</t>
  </si>
  <si>
    <t>Lešení pomocné pro objekty pozemních staveb s lešeňovou podlahou v do 1,9 m zatížení do 150 kg/m2</t>
  </si>
  <si>
    <t>Lešení pomocné pro objekty pozemních staveb s lešeňovou podlahou v do 3,5 m zatížení do 150 kg/m2</t>
  </si>
  <si>
    <t>Oprava stávajících schodišťových stupňů z plných cihel - výměna poškozených cihel, nové spárování</t>
  </si>
  <si>
    <t>Demontáž lešení řadového trubkového lehkého s podlahami zatížení do 200 kg/m2 š do 1,5 m v do 25 m</t>
  </si>
  <si>
    <t>Bourání podkladů pod dlažby nebo mazanin betonových nebo z litého asfaltu tl do 100 mm pl přes 4 m2</t>
  </si>
  <si>
    <t>Nájem lešení lehkého kozového dílcového ve schodišti v do 1,5 m  - za celou dobu použití (půjčovné)</t>
  </si>
  <si>
    <t>Zdivo z pórobeton. tvárnic hladkých přes P2 do P4 přes 450 do 600 kg/m3 na tenkovr. maltu tl 200 mm</t>
  </si>
  <si>
    <t>Zdivo z pórobeton. tvárnic hladkých přes P2 do P4 přes 450 do 600 kg/m3 na tenkovr. maltu tl 250 mm</t>
  </si>
  <si>
    <t>mč 006+007+008+009+010+036 nad obklady; (7,40+7,40+1,00*2)*2*(3,80-2,00)+(1,00+2,50+1,00+0,50)*2,00</t>
  </si>
  <si>
    <t>Úprava povrchu balkonu mč 220 - vyčistit, odstranit spárování, nové spárování - kompletní provedení</t>
  </si>
  <si>
    <t>Bourání podkladů pod dlažby nebo mazanin betonových nebo z litého asfaltu tl přes 100 mm pl pře 4 m2</t>
  </si>
  <si>
    <t>Příplatek k lešení řadovému trubkovému lehkému s podlahami š 1,5 m v 25 m za první a ZKD den použití</t>
  </si>
  <si>
    <t>mč 014; (5,72+6,54+0,75*2+0,28)*2*4,00-1,45*2,50*2+(1,80+3,70*2)*1,05*2-1,30*2,50+(1,60+3,70*2)*1,00</t>
  </si>
  <si>
    <t>po vybourání kamenné dlažby - (předpoklad tloušťka cca 200 mm) - zbylých 500 mm - předpoklad odkopání</t>
  </si>
  <si>
    <t>Štuková výzdoba dvou zrcátek mezi sálem 214 a 213 (výška 4750 mm, šířka 1100 mm) / kompletní provedení</t>
  </si>
  <si>
    <t>stěny; (5,92+6,73+0,50)*2*3,10-1,39*1,34*4+(1,80+2,75*2)*0,80*4+0,50*1,70-1,29*2,51+(1,60+3,10*2)*1,10</t>
  </si>
  <si>
    <t>mč 133; (9,06+0,49+3,51+0,49+5,60+2,72+0,10*4)*2*3,60-2,72*2,20-1,20*2,48*9-1,40*1,34+(1,75+2,75*2)*0,75</t>
  </si>
  <si>
    <t>odpočet otvorů; -(1,48*2,65+3,14*0,35*0,35+1,00*2,50+0,70*2,00+0,80*2,07+1,22*2,14+2,00*3,09+1,54*2,30*2)</t>
  </si>
  <si>
    <t>Kladení dlažby z kamene z pravoúhlých desek a dlaždic diagonálně lepených tl do 30 mm - minimální spárování</t>
  </si>
  <si>
    <t>ostění; (1,00+2,90*2)*0,75+(0,80+2,00*2)*0,37+(0,90+2,10*2)*0,62+(1,22+2,20*2)*0,61+(0,83+0,70+0,60*2)*2,20</t>
  </si>
  <si>
    <t>Ocelová svařovaná pásovina pro rozšíření spodní příruby nosníků - kompletní provedení včetně povrchové úpravy</t>
  </si>
  <si>
    <t>mč 017; (4,175+8,40+1,80*2+0,88+0,60+0,30*2)*2*4,00-3,10*3,00-2,75*3,85-1,10*2,10-1,44*2,41+(1,89+3,60*2)*0,70</t>
  </si>
  <si>
    <t>mč 143; (3,13+6,79+0,60)*2*3,50-1,24*2,33-0,90*1,97-1,24*2,50*2+(1,50+2,50*2)*0,60-1,40*1,34+(1,80+2,75*2)*0,75</t>
  </si>
  <si>
    <t>Odkrytou původní kamennou nepravidelnou dlažbu očistit a z 30% doplnit chybějící / kompletní provedení (průchod)</t>
  </si>
  <si>
    <t>předpoklad po 600mm + kotvení do vlašských krokví - koeficient pro přepočet - ((1,00+0,32*2)*1,0/0,6) tj. cca 2,7</t>
  </si>
  <si>
    <t>stěny; (5,70+0,26+0,38+6,60)*2*3,30-1,39*1,34*4+(1,75+2,75*2)*0,80*4-1,29*2,51+(1,60+3,30*2)*0,80+0,26*1,73+0,38*1,61</t>
  </si>
  <si>
    <t>Příplatek k vodorovnému přemístění výkopku/sypaniny z horniny tř. 1 až 4 ZKD 1000 m přes 10000 m - předpoklad do 20 km</t>
  </si>
  <si>
    <t>minerální vata tl.100 mm nebo XPS tl.100 mm (pruh 500 mm nad ocel.krokve) - krokve cca po 2m - poměr 75% vata a 25% XPS</t>
  </si>
  <si>
    <t>pohled jižní;  (963,40 +(2,63+2,63+0,45+0,45)*14,00 +(5,85*1,95/2*2) +(2,50*1,00/2*2)  +(6,60*6,60/2*2) +(7,80*2,00*2))</t>
  </si>
  <si>
    <t>1NP; (49,78+40,48+16,72+5,08+5,47+3,62+6,19+55,57+37,66+38,91+59,60+24,48+1,72+22,00+37,58+15,62+3,32+4,46+15,67+3,05+4,43+14,08+3,48+5,00+18,23+3,20+4,63+58,67+15,45+2,26+2,40+13,87+2,73+3,69+19,03+0,91+1,91+21,07+11,34+38,24+1,30+6,88)*2</t>
  </si>
  <si>
    <t>Protipožární nátěr ocelové konstrukce krovu na požadovanou požární odolnost  R30 DP1 - včetně antikorozní přípravy podkladu</t>
  </si>
  <si>
    <t>Dlažba z kamene z krajin tl. 100-200 mm s provedením lože z písku tl. 100 mm, ve spádu / kompletní provedení (E2 salla terrena)</t>
  </si>
  <si>
    <t>Umělecká malba (figurální) provedená malířskou kombinovanou technikou - provedeno na omítku / kompletní provedení (strop mč 214)</t>
  </si>
  <si>
    <t>Umělecká malba (figurální) provedená malířskou kombinovanou technikou - provedeno na omítku / kompletní provedení (stěny mč 213+214)</t>
  </si>
  <si>
    <t>pohled jižní;  (963,40 +(2,63+2,63+0,45+0,45)*14,00 +(5,85*1,95/2*2) +(2,50*1,00/2*2)  +(6,60*6,60/2*2) +(7,80*2,00*2))  +1,50*15,00*4</t>
  </si>
  <si>
    <t>Úprava povrchu dřevěné fošnové podlahy - zbroušení, namoření, napuštění fermeží a lněným olejem, povrch včelí vosk / kompletní provedení</t>
  </si>
  <si>
    <t>Úprava povrchu dřevěné parketové podlahy - zbroušení, namoření, napuštění fermeží a lněným olejem, povrch včelí vosk / kompletní provedení</t>
  </si>
  <si>
    <t>Zděné balustrádové zábradlí (kopie dle stávajícího na schodišti), tl 290 mm z cihel dl 290 mm - doplnění zábradlí (balustrády) včetně sloupku</t>
  </si>
  <si>
    <t>Pás asfaltovaný modifikovaný SBS s nosnou vložkou ze skleněné tkaniny - tloušťka 4 mm, dodávka - Technický standard: GLASTEK 40SPECIAL MINERAL</t>
  </si>
  <si>
    <t>Šachta pro osobní výtah - prosklená, ocelová konstrukce - 4x šachetní dveře 800x2000 mm - čiré sklo+leštěný nerez (2NP a podkroví pož. odolné)</t>
  </si>
  <si>
    <t>Krycí dvojnásobný vápenný nátěr omítek stupně členitosti 3 - barevnost bude určena po odebrání sond a po konzultaci s investorem a zástupcem NPÚ</t>
  </si>
  <si>
    <t>Kamenná dlažba - neleštěný kámen (Jura antik gelb) cca 500 mm tl. 10 mm - kartáčovaný povrch, malinko zakulacené hrany, dvě barvy / dodávka (F, F1)</t>
  </si>
  <si>
    <t>Kamenná dlažba - neleštěný kámen (Jura antik gelb) cca 600 mm tl. 10 mm - kartáčovaný povrch, malinko zakulacené hrany, dvě barvy / dodávka (E, E1)</t>
  </si>
  <si>
    <t>Kamenná dlažba - neleštěný kámen (Jura antik gelb) cca 400 mm tl. 10 mm - kartáčovaný povrch, malinko zakulacené hrany, bílošedý odstín / dodávka (D)</t>
  </si>
  <si>
    <t>Umělecká malba (figurální) provedená malířskou kombinovanou technikou - provedeno na plátno nebo desku připevněnou na dřevěný strop / kompletní provedení</t>
  </si>
  <si>
    <t>Montáž podlah keramických režných hladkých lepených flexibilním lepidlem do 45 ks/m2 - (skládání vzorů ze tří různých barev, diagonálně, obvodová bordura)</t>
  </si>
  <si>
    <t>přízemí; (36,85+35,84+35,90+1,77+1,66+7,48+2,60+1,98+7,52+7,32+5,03+19,97+35,68+36,90+58,55+33,60+54,95+6,43+38,00+54,14+81,94+21,16+7,13+3,56+5,00+1,78+36,18+37,53+37,56+3,95+19,97)*2</t>
  </si>
  <si>
    <t>Napouštěcí dvojnásobný syntetický biocidní nátěr tesařských konstrukcí zabudovaných do konstrukce - ošetření dřevěného krovu a bednění - bezbarvým přípravkem proti dřevokaznému hmyzu a houbám</t>
  </si>
  <si>
    <t>Výtah osobní trakční prosklený bez strojovny - Rychlost: 1,0m/s, Nosnost: 450kg/6 osob, Zdvih: 14,5 m, Počet stanic. 4 / Kabina neprůchozí: 1000x1200x2170 mm stěny: 2x čiré sklo+leštěný nerez, 1x leš.nerez, podhled BTL-02 - Dveře - 1x kabinové</t>
  </si>
  <si>
    <t>SO_03: Muzeum moderního umění</t>
  </si>
  <si>
    <t>Bližší specifikace viz tabulky výrobků, pokud není uvedeno jinak jednotková cena zahrnuje dodávku i montáž.</t>
  </si>
  <si>
    <t>K1</t>
  </si>
  <si>
    <t>Nástřešní žlab
materiál: měď, bez nátěru, RŠ 660 mm, tl, plechu 1,0 mm
včetně kotevních prvků, háků, čel, kotlíků a vzpěr po 1 m, okapové plechy</t>
  </si>
  <si>
    <t>K2</t>
  </si>
  <si>
    <t>Střešní svod
materiál: měď, bez nátěru, průměr 150 mm, tl, plechu 1,0 mm
včetně zděří, odskoků a horních kolen</t>
  </si>
  <si>
    <t>K3</t>
  </si>
  <si>
    <t>Okapní parapet
materiál: měď, bez nátěru, hloubka 165 mm, RŠ 250 mm, tl, plechu 0,55 mm, délka 1460 mm</t>
  </si>
  <si>
    <t>K4</t>
  </si>
  <si>
    <t>Okapní parapet
materiál: měď, bez nátěru, hloubka 165 mm, RŠ 250 mm, tl, plechu 0,55 mm, délka 1510 mm</t>
  </si>
  <si>
    <t>K5</t>
  </si>
  <si>
    <t>Okapní parapet
materiál: měď, bez nátěru, hloubka 165 mm, RŠ 250 mm, tl, plechu 0,55 mm, délka 1450 mm</t>
  </si>
  <si>
    <t>K6</t>
  </si>
  <si>
    <t>Okapní parapet
materiál: měď, bez nátěru, hloubka 165 mm, RŠ 250 mm, tl, plechu 0,55 mm, délka 1410 mm</t>
  </si>
  <si>
    <t>K7</t>
  </si>
  <si>
    <t>Okapní parapet
materiál: měď, bez nátěru, hloubka 165 mm, RŠ 250 mm, tl, plechu 0,55 mm, délka 1310 mm</t>
  </si>
  <si>
    <t>K8</t>
  </si>
  <si>
    <t>Okapní parapet
materiál: měď, bez nátěru, hloubka 165 mm, RŠ 250 mm, tl, plechu 0,55 mm, délka 1660 mm</t>
  </si>
  <si>
    <t>K9</t>
  </si>
  <si>
    <t>Okapní parapet
materiál: měď, bez nátěru, hloubka 165 mm, RŠ 250 mm, tl, plechu 0,55 mm, délka 1710 mm</t>
  </si>
  <si>
    <t>K10</t>
  </si>
  <si>
    <t>Okapní parapet
materiál: měď, bez nátěru, hloubka 165 mm, RŠ 250 mm, tl, plechu 0,55 mm, délka 1320 mm</t>
  </si>
  <si>
    <t>K11</t>
  </si>
  <si>
    <t>Okapní parapet
materiál: měď, bez nátěru, hloubka 125 mm, RŠ 200 mm, tl, plechu 0,55 mm, délka 1310 mm</t>
  </si>
  <si>
    <t>K12</t>
  </si>
  <si>
    <t>Okapní parapet
materiál: měď, bez nátěru, hloubka 125 mm, RŠ 200 mm, tl, plechu 0,55 mm, délka 680 mm</t>
  </si>
  <si>
    <t>K13</t>
  </si>
  <si>
    <t>Okapní parapet
materiál: měď, bez nátěru, hloubka 125 mm, RŠ 200 mm, tl, plechu 0,55 mm, délka 920 mm</t>
  </si>
  <si>
    <t>K14</t>
  </si>
  <si>
    <t>Okapní parapet
materiál: měď, bez nátěru, hloubka 125 mm, RŠ 200 mm, tl, plechu 0,55 mm, délka 2500 mm</t>
  </si>
  <si>
    <t>K15</t>
  </si>
  <si>
    <t>Okapní parapet
materiál: měď, bez nátěru, hloubka 165 mm, RŠ 250 mm, tl, plechu 0,55 mm, délka 2260 mm</t>
  </si>
  <si>
    <t>K16</t>
  </si>
  <si>
    <t>Okapní parapet
materiál: měď, bez nátěru, hloubka 165 mm, RŠ 250 mm, tl, plechu 0,55 mm, délka 710 mm</t>
  </si>
  <si>
    <t>T1</t>
  </si>
  <si>
    <t>Dřevěné zábradlí na kúru (mč 310A)
 - stávající kuželky (restaurování viz oddíl 7661)
 - nové sloupky 5ks (280x280 mm) + krajní 2ks (100x280 mm)
 - nové madlo v.150 mm š.350 mm
 - nový práh v.180 mm š.350 mm
 - celková výška zábradlí 850 mm
 - nátěr - tmavě červenohnědá</t>
  </si>
  <si>
    <t>T2</t>
  </si>
  <si>
    <t>Dřevěné zábradlí (točité schodiště, západ i východ)
 - masiv
 - výška 900 mm, vodorovné části 100/130 mm, svisle tyčky 50/70 mm
 - fungicidní a insekticidní napouštědlo
 - bezbarvá tenkovrstvá lazura</t>
  </si>
  <si>
    <t>T3A</t>
  </si>
  <si>
    <t>Dřevěné madlo na zděné zábradlí - š. 300mm, tl.30 mm (východní křídlo)
 - masiv
 - fungicidní a insekticidní napouštědlo
 - bezbarvá tenkovrstvá lazura</t>
  </si>
  <si>
    <t>T3B</t>
  </si>
  <si>
    <t>Dřevěné madlo na zděné zábradlí - š. 200mm, tl.30 mm (východní křídlo)
 - masiv
 - fungicidní a insekticidní napouštědlo
 - bezbarvá tenkovrstvá lazura</t>
  </si>
  <si>
    <t>T3x</t>
  </si>
  <si>
    <t>Dřevěné madlo na zděné zábradlí - š. 300mm, tl.30 mm (západní křídlo)
 - masiv
 - fungicidní a insekticidní napouštědlo
 - bezbarvá tenkovrstvá lazura</t>
  </si>
  <si>
    <t>T3y</t>
  </si>
  <si>
    <t>Dřevěné madlo na zděné zábradlí - š. 200mm, tl.30 mm (západní křídlo)
 - masiv
 - fungicidní a insekticidní napouštědlo
 - bezbarvá tenkovrstvá lazura</t>
  </si>
  <si>
    <t>T4A</t>
  </si>
  <si>
    <t>Dřevěné nášlapy stupňů (schodiště západ)
 - masiv dub
 - š.300 mm, tl.30 mm, délka 1500 mm
 - broušení
 - moření
 - napuštění fermeží a lněným olejem
 - voskování včelým voskem</t>
  </si>
  <si>
    <t>T4B</t>
  </si>
  <si>
    <t>Dřevěné nášlapy stupňů (schodiště západ)
 - masiv dub
 - š.300 mm, tl.30 mm, délka 1350 mm
 - broušení
 - moření
 - napuštění fermeží a lněným olejem
 - voskování včelým voskem</t>
  </si>
  <si>
    <t>T5</t>
  </si>
  <si>
    <t>Dřevěné zábradlí na schodišti (mč 013,014,031,033)
 - výška 900 mm, vodorovné části 100/130 mm, svisle tyčky 50/70 mm
 - fungicidní a insekticidní napouštědlo
 - bezbarvá tenkovrstvá lazura</t>
  </si>
  <si>
    <t>T6</t>
  </si>
  <si>
    <t>Dřevěné schody do oblouku (mč 310)
 - fošna masiv dub
 - stupnice š.250 mm, tl.30 mm, 4 schody
 - půdorysná plocha cca 2,70 m2
 - broušení
 - moření
 - napuštění fermeží a lněným olejem
 - voskování včelým voskem</t>
  </si>
  <si>
    <t>T7</t>
  </si>
  <si>
    <t>Dřevěné nášlapy stupňů (mč 310)
 - masiv duv
 - 1 stupnice - š.480 mm, tl.30 mm, délka 4340 mm
 - broušení
 - moření
 - napuštění fermeží a lněným olejem
 - voskování včelým voskem</t>
  </si>
  <si>
    <t>T8</t>
  </si>
  <si>
    <t>Dřevěné schody (pouze nášlap na betonovém schodišti) do čtvrtoblouku s podestou (podkroví východ)
 - fošna masiv dub 
 - 1 stupnice - š.280 mm, tl.30 mm, délka 2530 mm
 - 1 podesta - čtvrtoblouk R1330 mm, tl.30 mm
 - celková půdorysná plocha cca 2 m2
 - broušení
 - moření
 - napuštění fermeží a lněným olejem
 - voskování včelým voskem</t>
  </si>
  <si>
    <t>T9a</t>
  </si>
  <si>
    <t>Kazetový strop dřevěný (mč 216)
 - rošt dřevěný 80/40 mm ukotven na kovové háky (navařeno na nocníky hurdiskového stropu)
 - 25 kazet celých, 3 kazety poloviční
 - kazety z prken tl.25 mm hoblované, barva tmavě zelená, smrk
 - rám z prken 25/80 mm a 1/4 kulatiny R40, barva tmavě hnědočervená, borovice
 - kazeta 1240x1360 mm (poloviční 600x1360 mm)
 - broušení
 - moření
 - napuštění fermeží a lněným olejem
 - voskování včelým voskem</t>
  </si>
  <si>
    <t>T9b</t>
  </si>
  <si>
    <t>Kazetový strop dřevěný (mč 203)
 - rošt dřevěný 80/40 mm ukotven na kovové háky (navařeno na nocníky hurdiskového stropu)
 - 15 kazet celých
 - kazety z prken tl.25 mm hoblované, barva tmavě zelená, smrk
 - rám z prken 25/80 mm a 1/4 kulatiny R40, barva tmavě hnědočervená, borovice
 - kazeta 1110x1360 mm
 - broušení
 - moření
 - napuštění fermeží a lněným olejem
 - voskování včelým voskem</t>
  </si>
  <si>
    <t>T9c</t>
  </si>
  <si>
    <t>Kazetový strop dřevěný (mč 204)
 - rošt dřevěný 80/40 mm ukotven na kovové háky (navařeno na nocníky hurdiskového stropu)
 - 8 kazet celých
 - kazety z prken tl.25 mm hoblované, barva tmavě zelená, smrk
 - rám z prken 25/80 mm a 1/4 kulatiny R40, barva tmavě hnědočervená, borovice
 - kazeta 1175x1090 mm
 - broušení
 - moření
 - napuštění fermeží a lněným olejem
 - voskování včelým voskem</t>
  </si>
  <si>
    <t>T100</t>
  </si>
  <si>
    <t>Dřevěné schodiště do suterénu - JIŽ VYROBENO !
13x180x250 mm, šířka 750 mm - rovné
 - broušení
 - ochranný nátěr</t>
  </si>
  <si>
    <t>T101</t>
  </si>
  <si>
    <t>Dřevěné schodiště do suterénu - JIŽ VYROBENO !
13x180x250 mm, šířka 750 mm - lomené s mezipodestou
 - broušení
 - ochranný nátěr</t>
  </si>
  <si>
    <t>T102</t>
  </si>
  <si>
    <t>Mobilní dřevěné schodiště (vyrovnání výškového rozdílu mezi mč 024 a 025A)
4x175/260 mm, šířka 1390-1220 mm</t>
  </si>
  <si>
    <t>Bližší specifikace viz Soupis umělecko-historických prvků, pokud není uvedeno jinak jednotková cena zahrnuje dodávku i montáž.</t>
  </si>
  <si>
    <t>T1x</t>
  </si>
  <si>
    <t>Stávající kuželky dřevěného zábradlí na kúr (zábradlí viz nový prvek T1)
 - výška kuželky 520 mm
 - D 180 mm</t>
  </si>
  <si>
    <t>T200</t>
  </si>
  <si>
    <t>Točité schodiště z 2NP na půdu (východ)
 - 55 schodů+podesta, šířka 1100 mm, středový sloup průměru 330 mm
 - doplnit chybějící části stupňů
 - zcela nové 2 stupně (na půdě v místě ubourané betonové podlahy)
 - jemně přebrousit (zbytky starého nátěru)
 - napustit fermeží
 - navoskovat</t>
  </si>
  <si>
    <t>T201</t>
  </si>
  <si>
    <t>Točité schodiště z 1NP do podkroví (západ)
 - 51 schodů+podesta, šířka 1100 mm, středový sloup průměru 270 mm
 - doplnit chybějící části stupňů
 - nastavit dřevěné vřeteno průměru 250 mm o výšce 1300 mm
 - jemně přebrousit (zbytky starého nátěru)
 - napustit fermeží
 - navoskovat</t>
  </si>
  <si>
    <t>Bližší specifikace viz tabulky výrobků, pokud není uvedeno jinak jednotková cena zahrnuje dodávku i montáž.
Hloubka profilu zárubně dle příslušného zdiva</t>
  </si>
  <si>
    <t>D3.1</t>
  </si>
  <si>
    <t>Dveře jednokřídlé otevíravé - dub - 700/2080 mm
rámová konstrukce
dřevěná kazetová výplň</t>
  </si>
  <si>
    <t>D3.2</t>
  </si>
  <si>
    <t>Kování - mosazné štítkové starší</t>
  </si>
  <si>
    <t>D3.4</t>
  </si>
  <si>
    <t>Zárubeň - dřevěná obložková (členitá, ozdobná)</t>
  </si>
  <si>
    <t>D4.1</t>
  </si>
  <si>
    <t>Dveře dvoukřídlé otevíravé - dub - 1300/2200 mm
rámová konstrukce
dřevěná kazetová výplň
lakované barva smetanová</t>
  </si>
  <si>
    <t>D4.2</t>
  </si>
  <si>
    <t>D4.4</t>
  </si>
  <si>
    <t>D4.5</t>
  </si>
  <si>
    <t>Přechodová lišta</t>
  </si>
  <si>
    <t>D5.1</t>
  </si>
  <si>
    <t>Dveře jednokřídlé otevíravé - dub - 690/1400 mm
svlakovaná konstrukce
lakovaná barva smetanová
zámek standardní</t>
  </si>
  <si>
    <t>D5.2</t>
  </si>
  <si>
    <t>D5.3</t>
  </si>
  <si>
    <t>D5.4</t>
  </si>
  <si>
    <t>Zárubeň - dřevěná</t>
  </si>
  <si>
    <t>D5.5</t>
  </si>
  <si>
    <t>D12.1A</t>
  </si>
  <si>
    <t>Dveře dvoukřídlé otevíravé - dub - 1720/2650 mm
prosklené, spodní tabulky connexové sklo</t>
  </si>
  <si>
    <t>D12.1B</t>
  </si>
  <si>
    <t>Dveře dvoukřídlé otevíravé - dub - 1720/2650 mm
prosklené, spodní tabulky connexové sklo
požární odolnost EW 30-DP3-C3</t>
  </si>
  <si>
    <t>D12.2</t>
  </si>
  <si>
    <t>D12.4A</t>
  </si>
  <si>
    <t>Zárubeň - dřevěná obložková (členitá, velmi ozdobná)</t>
  </si>
  <si>
    <t>D12.4B</t>
  </si>
  <si>
    <t>Zárubeň - dřevěná obložková (členitá, velmi ozdobná)
požární odolnost EW 30-DP3-C3</t>
  </si>
  <si>
    <t>D12.5A</t>
  </si>
  <si>
    <t>D12.5B</t>
  </si>
  <si>
    <t>Práh</t>
  </si>
  <si>
    <t>D15.1</t>
  </si>
  <si>
    <t>Dveře jednokřídlé otevíravé - dub - 900/2000 mm
rámová konstrukce
dřevěná kazetová výplň</t>
  </si>
  <si>
    <t>D15.2</t>
  </si>
  <si>
    <t>D15.4</t>
  </si>
  <si>
    <t>D15.5</t>
  </si>
  <si>
    <t>D17.1A</t>
  </si>
  <si>
    <t>D17.1B</t>
  </si>
  <si>
    <t>D17.2</t>
  </si>
  <si>
    <t>D17.4A</t>
  </si>
  <si>
    <t>D17.4B</t>
  </si>
  <si>
    <t>D17.5</t>
  </si>
  <si>
    <t>D18.1</t>
  </si>
  <si>
    <t>D18.2</t>
  </si>
  <si>
    <t>Zárubeň - dřevěná obložková</t>
  </si>
  <si>
    <t>D18.5</t>
  </si>
  <si>
    <t>D19.1</t>
  </si>
  <si>
    <t>D19.2</t>
  </si>
  <si>
    <t>D19.5</t>
  </si>
  <si>
    <t>D20.1</t>
  </si>
  <si>
    <t>D20.2</t>
  </si>
  <si>
    <t>D20.4</t>
  </si>
  <si>
    <t xml:space="preserve">Zárubeň - dřevěná </t>
  </si>
  <si>
    <t>D20.5</t>
  </si>
  <si>
    <t>D20.6</t>
  </si>
  <si>
    <t>D22.1</t>
  </si>
  <si>
    <t>D22.2</t>
  </si>
  <si>
    <t>D22.5</t>
  </si>
  <si>
    <t>D30.1</t>
  </si>
  <si>
    <t>Dveře jednokřídlé bezfalcové otevíravé - dub - 780/2050 mm
plné hladké lakované</t>
  </si>
  <si>
    <t>D30.2</t>
  </si>
  <si>
    <t>D30.4</t>
  </si>
  <si>
    <t>Zárubeň - dřevěná pro bezfalcové dveře</t>
  </si>
  <si>
    <t>D30.5</t>
  </si>
  <si>
    <t>D31.1</t>
  </si>
  <si>
    <t>Dveře dvoukřídlé otevíravé - dub - 1480/2650 mm
rámová kosntrukce
spodní výplň dřevěná kazetová
horní tři výplně prosklené s dřevěným ornamentem</t>
  </si>
  <si>
    <t>D31.2</t>
  </si>
  <si>
    <t>D31.4</t>
  </si>
  <si>
    <t>D31.5</t>
  </si>
  <si>
    <t>D32.1</t>
  </si>
  <si>
    <t>Dveře dvoukřídlé otevíravé - dub - 1430/2730 mm
rámová kosntrukce
spodní výplň dřevěná kazetová
bílé lakované</t>
  </si>
  <si>
    <t>D32.2</t>
  </si>
  <si>
    <t>D32.4</t>
  </si>
  <si>
    <t>D32.5</t>
  </si>
  <si>
    <t>D35.1</t>
  </si>
  <si>
    <t>D35.2</t>
  </si>
  <si>
    <t>D35.3</t>
  </si>
  <si>
    <t>Zámek - wc zámek s pojistkou</t>
  </si>
  <si>
    <t>D35.4</t>
  </si>
  <si>
    <t>D35.5</t>
  </si>
  <si>
    <t>D36.1</t>
  </si>
  <si>
    <t>D36.5</t>
  </si>
  <si>
    <t>D37a.1</t>
  </si>
  <si>
    <t>Dveře jednokřídlé otevíravé - borovice - 800/1970 mm
prosklené (ražené sklo), dřevo lakované</t>
  </si>
  <si>
    <t>D37a.2</t>
  </si>
  <si>
    <t>D37a.4</t>
  </si>
  <si>
    <t>D37a.5</t>
  </si>
  <si>
    <t>D38.1</t>
  </si>
  <si>
    <t>Dveře jednokřídlé otevíravé - borovice - 800/1970 mm
dřevěná kazetová výplň
barva lakovaná smetanová</t>
  </si>
  <si>
    <t>D38.2</t>
  </si>
  <si>
    <t>D38.4</t>
  </si>
  <si>
    <t>D38.5</t>
  </si>
  <si>
    <t>D39.1</t>
  </si>
  <si>
    <t>Dveře jednokřídlé otevíravé - borovice - 900/1970 mm
prosklené (ražené sklo), dřevo lakované</t>
  </si>
  <si>
    <t>D39.2</t>
  </si>
  <si>
    <t>D39.4</t>
  </si>
  <si>
    <t>D39.5</t>
  </si>
  <si>
    <t>D40.1</t>
  </si>
  <si>
    <t>Dveře jednokřídlé otevíravé - dub - 900/1970 mm
plné, lištované z jedné strany, lakované
požární odolnost EW 30-DP3-C3</t>
  </si>
  <si>
    <t>D40.2</t>
  </si>
  <si>
    <t>D40.4</t>
  </si>
  <si>
    <t>Zárubeň - dřevěná obložková 
požární odolnost EW 30-DP3-C3</t>
  </si>
  <si>
    <t>D40.5</t>
  </si>
  <si>
    <t>D42.1</t>
  </si>
  <si>
    <t>Dveře jednokřídlé otevíravé - dub - 900/1970 mm
typové plné, lištované z jedné strany
požární odolnost EW 30-DP3-C3</t>
  </si>
  <si>
    <t>D42.2</t>
  </si>
  <si>
    <t>D42.4</t>
  </si>
  <si>
    <t>D42.5</t>
  </si>
  <si>
    <t>D43.1</t>
  </si>
  <si>
    <t>Dveře jednokřídlé otevíravé - dub - 700/1970 mm
plné hladké bezfalcové, v barvě stěny</t>
  </si>
  <si>
    <t>D43.2</t>
  </si>
  <si>
    <t>D43.4</t>
  </si>
  <si>
    <t>D43.5</t>
  </si>
  <si>
    <t>D44.1</t>
  </si>
  <si>
    <t>Dveře jednokřídlé otevíravé - dub - 600/1970 mm
plné hladké bezfalcové, v barvě stěny</t>
  </si>
  <si>
    <t>D44.2</t>
  </si>
  <si>
    <t>D44.4</t>
  </si>
  <si>
    <t>D44.5</t>
  </si>
  <si>
    <t>D34.1</t>
  </si>
  <si>
    <t>Dveře jednokřídlé otevíravé - borovice - 600/1970 mm
plné, dřevěné kazetové výplně</t>
  </si>
  <si>
    <t>D34.2</t>
  </si>
  <si>
    <t>D34.4</t>
  </si>
  <si>
    <t>D34.5</t>
  </si>
  <si>
    <t>D45.1</t>
  </si>
  <si>
    <t>Dveře jednokřídlé otevíravé - borovice - 900/1970 mm
plné, lištované z jedné strany
požární odolnost EW 30-DP3-C3</t>
  </si>
  <si>
    <t>D45.2</t>
  </si>
  <si>
    <t>D45.4</t>
  </si>
  <si>
    <t>D45.5</t>
  </si>
  <si>
    <t>D46.1</t>
  </si>
  <si>
    <t>Dveře dvoukřídlé otevíravé - 1290/2510 mm
plné hladké
levé křídlo aktivní
požární odolnost EW 30-DP3-C3</t>
  </si>
  <si>
    <t>D46.2</t>
  </si>
  <si>
    <t>D46.4</t>
  </si>
  <si>
    <t>Zárubeň - ocelová
požární odolnost EW 30-DP3-C3</t>
  </si>
  <si>
    <t>D46.5</t>
  </si>
  <si>
    <t>D47.1</t>
  </si>
  <si>
    <t>Dveře čtyřkřídlé otevíravé - 2500/2480 mm
rámová konstrukce s klapačkou
dřevěné kazetové výplně</t>
  </si>
  <si>
    <t>D47.2</t>
  </si>
  <si>
    <t>D47.4</t>
  </si>
  <si>
    <t>D47.5</t>
  </si>
  <si>
    <t>D47.6</t>
  </si>
  <si>
    <t>D50.1</t>
  </si>
  <si>
    <t>Dveře jednokřídlé otevíravé - 650/750 mm (revizní dvířka)
plné typové hladké v barvě stěny
požární odolnost EW 30-DP3</t>
  </si>
  <si>
    <t>D50.2</t>
  </si>
  <si>
    <t>Kování - mosazné štítkové</t>
  </si>
  <si>
    <t>D50.3</t>
  </si>
  <si>
    <t>Zárubeň - dřevěná pro bezfalcové dveře
požární odolnost EW 30-DP3</t>
  </si>
  <si>
    <t>D50.4</t>
  </si>
  <si>
    <t>D51.1</t>
  </si>
  <si>
    <t>Dveře jednokřídlé otevíravé - 800/1970 mm
plné typové hladké
požární odolnost EW 30-DP3-C3</t>
  </si>
  <si>
    <t>D51.2</t>
  </si>
  <si>
    <t>D51.4</t>
  </si>
  <si>
    <t>D51.5</t>
  </si>
  <si>
    <t>D1</t>
  </si>
  <si>
    <t>DVEŘE DVOUKŘÍDLÉ OTEVÍRAVÉ
1290x2510 mm
stávající kování - repase
zámek standardní - nový
zárubeň dřevěná - repase
obložky z jedné strany vyrobit (velmi ozdobná členitá obložka), vytmelit spáry mezi obložkami a zdí
zalištovat mezeru mezi stěnou a zárubní
přechodová lišta
zbroušení, namoření (barva tmavá hnědočervená), navoskování</t>
  </si>
  <si>
    <t>D2</t>
  </si>
  <si>
    <t>DVEŘE JEDNOKŘÍDLÉ OTEVÍRAVÉ
790x1970 mm
stávající kování - repase
zámek standardní - nový
zárubeň dřevěná - repase
obložky z jedné strany vyrobit (velmi ozdobná členitá obložka), vytmelit spáry mezi obložkami a zdí
přechodová lišta
zbroušení, namoření (barva tmavá hnědočervená), navoskování</t>
  </si>
  <si>
    <t>D6</t>
  </si>
  <si>
    <t>DVEŘE DVOUKŘÍDLÉ OTEVÍRAVÉ
1200x2490 mm
rámová konstrukce s klapačkou, kazetová výplň ve spodní části
horní výplně prosklené s dřevěným ornamentem
kování mosazné štítkové starší - repase
zámek standardní - nový
zárubeň dřevěná k výrobě včetně obložky (ozdobná)
přechodová lišta
odlakování, doplnění chybějících částí, zbroušení, lakování smetanovou barvou</t>
  </si>
  <si>
    <t>D7</t>
  </si>
  <si>
    <t>DVEŘE JEDNOKŘÍDLÉ OTEVÍRAVÉ
700x2000 mm
bezfalcové plné hladké
kování mosazné štítkové starší - repase
zámek standardní - nový
zárubeň dřevěná pro bezfalcové dveře - repase
přechodová lišta
zbroušení, lakování v barvě stěny</t>
  </si>
  <si>
    <t>D8</t>
  </si>
  <si>
    <t>DVEŘE JEDNOKŘÍDLÉ OTEVÍRAVÉ
740x2150 mm
bezfalcové plné hladké
kování mosazné štítkové starší - repase
zámek standardní - nový
zárubeň dřevěná pro bezfalcové dveře - repase
přechodová lišta
zbroušení, lakování v barvě stěny</t>
  </si>
  <si>
    <t>D9.1</t>
  </si>
  <si>
    <t>DVEŘE DVOUKŘÍDLÉ OTEVÍRAVÉ
1200x2480 mm
rámová konstrukce s klapačkou, kazetová výplň
kování mosazné štítkové starší - repase
zámek standardní - nový
zárubeň obložková - repase (ozdobná)
přechodová lišta
odlakování, doplnění chybějících částí, zbroušení, lakování smetanovou barvou</t>
  </si>
  <si>
    <t>D9.2</t>
  </si>
  <si>
    <t>DVEŘE DVOUKŘÍDLÉ OTEVÍRAVÉ
1200x2480 mm
rámová konstrukce s klapačkou, kazetová výplň
kování mosazné štítkové starší - repase
zámek standardní - nový
zárubeň obložková - repase - chybějící části doplnit, opravit (ozdobná)
přechodová lišta
odlakování, doplnění chybějících částí, zbroušení, lakování smetanovou barvou</t>
  </si>
  <si>
    <t>D9a</t>
  </si>
  <si>
    <t>DVEŘE DVOUKŘÍDLÉ OTEVÍRAVÉ
1240x2330 mm
rámová konstrukce s klapačkou, kazetová výplň spodních dvou kazet, horní prosklené (čiré sklo)
kování mosazné štítkové starší - repase
zámek standardní - nový
zárubeň dřevěná k výrobě včetně obložky (ozdobná)
přechodová lišta
odlakování, doplnění chybějících částí, zbroušení, lakování smetanovou barvou</t>
  </si>
  <si>
    <t>D9b</t>
  </si>
  <si>
    <t>DVEŘE DVOUKŘÍDLÉ OTEVÍRAVÉ
1240x2330 mm
rámová konstrukce s klapačkou, kazetová výplň
kování mosazné štítkové starší - repase
zámek standardní - nový
zárubeň dřevěná k výrobě včetně obložky (ozdobná)
přechodová lišta
odlakování, doplnění chybějících částí, zbroušení, lakování smetanovou barvou</t>
  </si>
  <si>
    <t>D14</t>
  </si>
  <si>
    <t>DVEŘE DVOUKŘÍDLÉ OTEVÍRAVÉ
1480x2650 mm
rámová konstrukce, kazetová výplň spodní kazety, horní tři prosklené s dřevěným ornamentem
kování mosazné štítkové starší - repase
zámek standardní - nový
zárubeň dřevěná obložková - repase (velmi ozdobná)
přechodová lišta
odlakování, doplnění chybějících částí, zbroušení, moření (tmavý dub), voskování</t>
  </si>
  <si>
    <t>D16</t>
  </si>
  <si>
    <t>DVEŘE JEDNOKŘÍDLÉ OTEVÍRAVÉ
680x2100 mm
rámová konstrukce, kazetová výplň spodní kazety, horní tři prosklené prosklené (ražené sklo)
kování původní - repase
zámek standardní - nový
zárubeň dřevěná k výrobě včetně obložky (velmi ozdobná)
přechodová lišta
odlakování, doplnění chybějících částí, zbroušení, moření (tmavý dub), voskování</t>
  </si>
  <si>
    <t>D23</t>
  </si>
  <si>
    <t>DVEŘE DVOUKŘÍDLÉ KYVNÉ
1130x2120 mm
rámová konstrukce, kazetová výplň ve spodní části, horní prosklené
kování mosazné štítkové starší - repase
zámek standardní - nový
zárubeň dřevěná k výrobě včetně obložky (ozdobná)
přechodová lišta
odlakování, zbroušení, lakování smetanovou barvou</t>
  </si>
  <si>
    <t>D24</t>
  </si>
  <si>
    <t>DVEŘE JEDNOKŘÍDLÉ OTEVÍRAVÉ
900x2140 mm
kazetová výplň
kování mosazné štítkové starší - repase
zámek standardní - nový
zárubeň dřevěná k výrobě včetně obložky (ozdobná)
přechodová lišta
odlakování, zbroušení, lakování smetanovou barvou</t>
  </si>
  <si>
    <t>D33</t>
  </si>
  <si>
    <t>DVEŘE DVOUKŘÍDLÉ OTEVÍRAVÉ
1200x2490 mm
rámová konstrukce s klapačkou, kazetová výplň ve spodní části
horní výplně prosklené s dřevěným ornamentem
kování mosazné štítkové starší - repase
zámek standardní - nový
zárubeň dřevěná obložková - repase
přechodová lišta
odlakování, zbroušení, lakování bílou barvou</t>
  </si>
  <si>
    <t>D41.1</t>
  </si>
  <si>
    <t>DVEŘE JEDNOKŘÍDLÉ OTEVÍRAVÉ
655x1985 mm
horní část prosklená s lištami (chybí), spodní část plná (dřevěná kazeta)
kování mosazné štítkové starší - repase
zámek standardní - nový
zárubeň dřevěná obložková k výrobě
přechodová lišta
odlakování, zbroušení, lakování smetanovou barvou
doplnit zasklení z raženého skla (mléčné u sprchy)</t>
  </si>
  <si>
    <t>D41.2</t>
  </si>
  <si>
    <t>DVEŘE JEDNOKŘÍDLÉ OTEVÍRAVÉ
655x1985 mm
horní část prosklená s lištami (chybí), spodní část plná (dřevěná kazeta)
kování mosazné štítkové starší - repase
wc zámek - nový
zárubeň dřevěná obložková k výrobě
přechodová lišta
odlakování, zbroušení, lakování smetanovou barvou
doplnit zasklení z raženého skla (mléčné u sprchy)</t>
  </si>
  <si>
    <t>D48.1</t>
  </si>
  <si>
    <t>RÁMOVÁ DŘEVĚNÁ STĚNA - OBLOUK
oblouk s rámovou konstrukcí prosklenou trojúhelníky
2720x1250 mm
horní část oblouku zakončena falcem
odlakování, doplnění chybějících částí, zbroušení, lakování smetanovou barvou</t>
  </si>
  <si>
    <t>D48.2</t>
  </si>
  <si>
    <t>RÁMOVÁ DŘEVĚNÁ STĚNA - KRAJNÍ KŘÍDLA
682x2200 mm 2ks
rámová konstrukce, spodní část kazetová výplň, horní část vložené prosklené okénko uchycené obrtlíky, krajní křídla jsou uchycena do horního vlysu (čepována)
odlakování, doplnění chybějících částí, zbroušení, lakování smetanovou barvou</t>
  </si>
  <si>
    <t>D48.3</t>
  </si>
  <si>
    <t>RÁMOVÁ DŘEVĚNÁ STĚNA - DVOUKŘÍDLÉ DVEŘE
1400x2190 mm
rámová konstrukce s klapačkou, kazetová výplň ve spodní části, horní část vložené prosklené křídlo uchycené na obrtlíky
kování mosazné štítkové starší - repase
zámek bezpečnostní vložkový - nový
zárubeň dřevěná - repase
přechodová lišta
samozavírač osadit na aktivní křídlo
odlakování, doplnění chybějících částí, zbroušení, lakování smetanovou barvou</t>
  </si>
  <si>
    <t>D49</t>
  </si>
  <si>
    <t>DVEŘE DVOUKŘÍDLÉ OTEVÍRAVÉ
1200x2480 mm
rámová konstrukce s klapačkou, kazetová výplň
kování mosazné štítkové starší - repase
zámek standardní - nový
zárubeň obložková - repase (ozdobná)
přechodová lišta
samozavírač osadit na aktivní křídlo
odlakování, doplnění chybějících částí, zbroušení, lakování smetanovou barvou</t>
  </si>
  <si>
    <t>Dx</t>
  </si>
  <si>
    <t>Samozavírač pro dveře mezi mč 108 a mč 112</t>
  </si>
  <si>
    <t>Bližší specifikace viz Soupis umělecko-historických prvků, pokud není uvedeno jinak jednotková cena zahrnuje dodávku i montáž.
Hloubka profilu zárubně dle příslušného zdiva</t>
  </si>
  <si>
    <t>D10</t>
  </si>
  <si>
    <t>DVEŘE DVOUKŘÍDLÉ OTEVÍRAVÉ
1420x2680 mm
rámová konstrukce, kazetová výplň
stav: havarijní, chybí zámek a kliky, 5% biotické postižení ostění
kování mosazné štítkové - nové
zámek standardní - nový
zárubeň dřevěná obložková - repase (velmi ozdobná)
přechodová lišta
odlakování, doplnění chybějících částí, zbroušení, tmelení, lakování bílou barvou</t>
  </si>
  <si>
    <t>D11</t>
  </si>
  <si>
    <t>DVEŘE DVOUKŘÍDLÉ OTEVÍRAVÉ
1340x2470 mm
rámová konstrukce s klapačkou, kazetová výplň ve spodní části, horní výplně prosklené s dřevěným ornamentem
stav: havarijní, chybí 1/2 řezeb, chybí zasklení, chybí zámek a kliky
kování mosazné štítkové - nové
zámek bezpečnostní vložkový - nový
zárubeň dřevěná obložková - repase 
přechodová lišta
samozavírač osadit na aktivní křídlo
odlakování, doplnění chybějících částí (skla a ornamenty), zbroušení, tmelení, moření, lakování
z 1 strany opatřit konstrukci dveří páskovinou 40/5 mm a 25/5 mm (bezpečnostní zesílení), provařit mezi sebou, páskovinu prošroubovat cca po 15 cm do dveří</t>
  </si>
  <si>
    <t>D13</t>
  </si>
  <si>
    <t>DVEŘE DVOUKŘÍDLÉ OTEVÍRAVÉ
1390x2630 mm
rámová konstrukce, kazetová výplň
stav: havarijní, chybí zámek a kliky
kování mosazné štítkové - nové
zámek standardní - nový
zárubeň dřevěná obložková - repase (velmi ozdobná)
přechodová lišta
odlakování, doplnění chybějících částí, zbroušení, moření (tmavý dub), voskování</t>
  </si>
  <si>
    <t>D21</t>
  </si>
  <si>
    <t>DVEŘE DVOUKŘÍDLÉ KYVNÉ
1440x(2620+810) mm
rámová konstrukce, kazetová výplň, horní okno pevně zasklené s dřevěnými ornamenty
stav: velmi poškozené, chybí zasklení, chybí zámky a kliky
kování mosazné štítkové - nové
zámek standardní - nový
zárubeň dřevěná k výrobě včetně obložky (ozdobná)
přechodová lišta
křídla - opálení, zbroušení, tmelení, moření (tmavý dub), voskování</t>
  </si>
  <si>
    <t>O21</t>
  </si>
  <si>
    <t>Okno dřevěné dubové pětidílné s poutci dvojité (5 ks vnější okno, 5 ks vnitřní okno) - spodní 4 křídla otevíravá, horní obloukové křídlo na obtlících
1650x4850 mm
stav: dilně poškozeno vodou, větrem a lidmi
zasklení jednoduché sklo část chybí - doplnit, zvenku lehaté sklo 3mm, vnitřní spodní tabulky connex
kování kovaná ocel (část chybí)
okno bude opatřeno dekompresní dutinou
restaurování křídel (50 ks): 
- spodní křídla 825x2835 mm - 10 ks restaurovat (odlakování, doplnit chybějící části, zboušení, namoření, voskování, přírodní olej), 10 ks nově vyrobit
- střední křídla 825x1190 mm - 18 ks restaurovat (odlakování, doplnit chybějící části, zboušení, namoření, voskování, přírodní olej), 2 ks nově vyrobit
- horní půlkruhové okno 1650x825 mm - 10 ks restaurovat (odlakování, doplnit chybějící části, zboušení, namoření, voskování, přírodní olej)</t>
  </si>
  <si>
    <t>O23</t>
  </si>
  <si>
    <t>Okno dřevěné dubové jednodílné bez poutce dvojité na obrtlících (9 ks vnější okno, 9 ks vnitřní okno) 
kulaté D1400 mm
stav: silně poškozeno vodou a větrem, 4 ks zcela chybí včetně rámu (nyní nahrazena hrubými kopiemi)
zasklení jednoduché sklo chybí - doplnit, zvenku lhaté sklo
kování kovaná ocel (část chybí)
okno bude opatřeno dekompresní dutinou
parapet vnitřní - dřevěný dubový s přírodním olejem
restaurování křídel (18 ks): 
- 10 ks restaurovat (odlakování, doplnit chybějící části, zboušení, namoření, voskování, přírodní olej), 8 ks nově vyrobit</t>
  </si>
  <si>
    <t>Okno dřevěné dubové dvoukřídlé otevíravé s falešným poutcem dvojité (8 ks vnější okno, 8 ks vnitřní okno)
1400x700 mm
zasklení jednoduché sklo
povrchová úprava přírodní olej
kování kovaná ocel
okno bude opatřeno dekompresní dutinou
parapet vnitřní a meziokenní - dřevěný dubový s přírodním olejem</t>
  </si>
  <si>
    <t>Okno dřevěné dubové čtyřkřídlé otevíravé s poutci dvojité (7 ks vnější okno, 7 ks vnitřní okno)
1450x2500 mm
zasklení jednoduché sklo
povrchová úprava přírodní olej
kování kovaná ocel
okno bude opatřeno dekompresní dutinou
parapet vnitřní a meziokenní - dřevěný dubový s přírodním olejem</t>
  </si>
  <si>
    <t>Okno dřevěné dubové čtyřkřídlé otevíravé s poutci dvojité (23 ks vnější okno, 23 ks vnitřní okno)
1450x2500 mm
zasklení jednoduché sklo
povrchová úprava přírodní olej
kování kovaná ocel
okno bude opatřeno dekompresní dutinou
parapet vnitřní a meziokenní - dřevěný dubový s přírodním olejem</t>
  </si>
  <si>
    <t>O3.1</t>
  </si>
  <si>
    <t>Vnitřní okenice k oknu O3</t>
  </si>
  <si>
    <t>Okno dřevěné dubové čtyřkřídlé otevíravé s poutci dvojité (16 ks vnější okno, 16 ks vnitřní okno)
1330x2330 mm
zasklení jednoduché sklo
povrchová úprava přírodní olej
kování kovaná ocel
okno bude opatřeno dekompresní dutinou
parapet vnitřní a meziokenní - dřevěný dubový s přírodním olejem</t>
  </si>
  <si>
    <t>Okno dřevěné dubové čtyřkřídlé otevíravé s poutci dvojité (6 ks vnější okno, 6 ks vnitřní okno)
1400x2500 mm
zasklení jednoduché sklo
povrchová úprava přírodní olej
kování kovaná ocel
okno bude opatřeno dekompresní dutinou
parapet vnitřní a meziokenní - dřevěný dubový s přírodním olejem</t>
  </si>
  <si>
    <t>Okno dřevěné dubové čtyřkřídlé otevíravé s poutci dvojité (5 ks vnější okno, 5 ks vnitřní okno)
1400x2500 mm
zasklení jednoduché sklo
povrchová úprava přírodní olej
kování kovaná ocel
okno bude opatřeno dekompresní dutinou
parapet vnitřní a meziokenní - dřevěný dubový s přírodním olejem</t>
  </si>
  <si>
    <t>O6.1</t>
  </si>
  <si>
    <t>Vnitřní okenice k oknu O6</t>
  </si>
  <si>
    <t>Okno dřevěné dubové dvoukřídlé otevíravé s poutci dvojité (1 ks vnější okno, 1 ks vnitřní okno)
1400x1250 mm
zasklení jednoduché sklo
povrchová úprava přírodní olej
kování kovaná ocel
okno bude opatřeno dekompresní dutinou
parapet vnitřní a meziokenní - dřevěný dubový s přírodním olejem</t>
  </si>
  <si>
    <t>Okno dřevěné dubové čtyřkřídlé otevíravé s poutci dvojité (2 ks vnější okno, 2 ks vnitřní okno)
1330x3230 mm (ve spodní části dveře)
zasklení jednoduché sklo, spodní část dvěří dřevěná výplň
povrchová úprava přírodní olej
kování kovaná ocel
okno bude opatřeno dekompresní dutinou</t>
  </si>
  <si>
    <t>O10</t>
  </si>
  <si>
    <t>Okno dřevěné dubové šestikřídlé s poutci dvojité (3 ks vnější okno, 3 ks vnitřní okno) - spodní 4 křídla otevíravá, horní oblouková křídla na obtlících
1600x3400 mm
zasklení jednoduché sklo
povrchová úprava přírodní olej
kování kovaná ocel
okno bude opatřeno dekompresní dutinou
parapet vnitřní a meziokenní - dřevěný dubový s přírodním olejem</t>
  </si>
  <si>
    <t>O11</t>
  </si>
  <si>
    <t>Okno dřevěné dubové šestikřídlé s poutci dvojité (1 ks vnější okno, 1 ks vnitřní okno) - spodní 4 křídla otevíravá, horní oblouková křídla na obtlících
1600x3400 mm
zasklení jednoduché sklo
povrchová úprava přírodní olej
kování kovaná ocel
okno bude opatřeno dekompresní dutinou</t>
  </si>
  <si>
    <t>O12</t>
  </si>
  <si>
    <t>Okno dřevěné dubové dvoukřídlé otevíravé s falešným poutcem dvojité (36 ks vnější okno, 36 ks vnitřní okno) 
1390x1340 mm
zasklení jednoduché sklo
povrchová úprava přírodní olej
kování kovaná ocel
okno bude opatřeno dekompresní dutinou
parapet vnitřní a meziokenní - dřevěný dubový s přírodním olejem</t>
  </si>
  <si>
    <t>O13</t>
  </si>
  <si>
    <t>Okno dřevěné dubové jednodílné otevíravé (interiérové okno)
680x950 mm
zasklení jednoduché sklo
povrchová úprava přírodní olej
kování kovaná ocel
JIŽ VYROBENO A OSAZENO !!</t>
  </si>
  <si>
    <t>O14</t>
  </si>
  <si>
    <t>Okno dřevěné dubové čtyřkřídlé otevíravé s poutci dvojité (4 ks vnější okno, 4 ks vnitřní okno)
1350x2500 mm
zasklení jednoduché sklo
povrchová úprava přírodní olej
kování kovaná ocel
okno bude opatřeno dekompresní dutinou
parapet vnitřní a meziokenní - dřevěný dubový s přírodním olejem</t>
  </si>
  <si>
    <t>O14.1</t>
  </si>
  <si>
    <t>Vnitřní okenice k oknu O14</t>
  </si>
  <si>
    <t>O15</t>
  </si>
  <si>
    <t>Okno dřevěné dubové čtyřkřídlé otevíravé s poutci dvojité (4 ks vnější okno, 4 ks vnitřní okno)
1400x2050 mm
zasklení jednoduché sklo
povrchová úprava přírodní olej
kování kovaná ocel
okno bude opatřeno dekompresní dutinou
parapet vnitřní a meziokenní - dřevěný dubový s přírodním olejem</t>
  </si>
  <si>
    <t>O15.1</t>
  </si>
  <si>
    <t>Vnitřní okenice k oknu O15</t>
  </si>
  <si>
    <t>O16</t>
  </si>
  <si>
    <t>Okno dřevěné dubové šestikřídlé s poutci dvojité (2 ks vnější okno, 2 ks vnitřní okno) - spodní 4 křídla otevíravá, horní oblouková křídla na obtlících
1250x3600 mm
zasklení jednoduché sklo
povrchová úprava přírodní olej
kování kovaná ocel
okno bude opatřeno dekompresní dutinou
parapet vnitřní a meziokenní - dřevěný dubový s přírodním olejem</t>
  </si>
  <si>
    <t>O16.1</t>
  </si>
  <si>
    <t>Vnitřní okenice k oknu O16</t>
  </si>
  <si>
    <t>O17</t>
  </si>
  <si>
    <t>Okno dřevěné dubové šestikřídlé s poutci dvojité (2 ks vnější okno, 2 ks vnitřní okno) - spodní 4 křídla otevíravá, horní oblouková křídla na obtlících
1600x3600 mm
zasklení jednoduché sklo
povrchová úprava přírodní olej
kování kovaná ocel
okno bude opatřeno dekompresní dutinou
parapet vnitřní a meziokenní - dřevěný dubový s přírodním olejem</t>
  </si>
  <si>
    <t>O17.1</t>
  </si>
  <si>
    <t>Vnitřní okenice k oknu O17</t>
  </si>
  <si>
    <t>O18</t>
  </si>
  <si>
    <t>Okno dřevěné dubové jednodílné na obrtlících
350x460 mm (ovál)
zasklení jednoduché sklo
povrchová úprava přírodní olej
kování kovaná ocel
okno bude opatřeno dekompresní dutinou</t>
  </si>
  <si>
    <t>O19</t>
  </si>
  <si>
    <t>Okno dřevěné dubové jednodílné na obrtlících (interiérové okno)
900x600 mm (ovál)
zasklení jednoduché sklo
povrchová úprava přírodní olej
kování kovaná ocel</t>
  </si>
  <si>
    <t>O20</t>
  </si>
  <si>
    <t>Okno dřevěné dubové jednokřídlé na obrtlících (interiérové okno)
kulaté D600 mm
zasklení jednoduché sklo
povrchová úprava přírodní olej
kování kovaná ocel</t>
  </si>
  <si>
    <t>O22</t>
  </si>
  <si>
    <t>Okno dřevěné dubové třídílné s poutci na obrtlících
zakulacené 2650x1950 mm
zasklení jednoduché sklo, spodní tabulky connex
povrchová úprava přírodní olej
kování kovaná ocel
okno bude opatřeno dekompresní dutinou</t>
  </si>
  <si>
    <t>O24</t>
  </si>
  <si>
    <t>Okno dřevěné dubové dvoukřídlé otevíravé s falešnými poutci dvojité (3 ks vnější okno, 3 ks vnitřní okno) 
1260x1630 mm
zasklení jednoduché sklo
povrchová úprava přírodní olej
kování kovaná ocel
okno bude opatřeno dekompresní dutinou
parapet vnitřní a meziokenní - dřevěný dubový s přírodním olejem</t>
  </si>
  <si>
    <t>O25</t>
  </si>
  <si>
    <t>Okno dřevěné dubové dvoukřídlé otevíravé dvojité (8 ks vnější okno, 8 ks vnitřní okno) 
1250x600 mm
zasklení jednoduché sklo
povrchová úprava přírodní olej
kování kovaná ocel
okno bude opatřeno dekompresní dutinou
parapet vnitřní a meziokenní - dřevěný dubový s přírodním olejem</t>
  </si>
  <si>
    <t>O26</t>
  </si>
  <si>
    <t>Okno dřevěné dubové jednokřídlé otevíravé dvojité (2 ks vnější okno, 2 ks vnitřní okno) 
620x600 mm
zasklení jednoduché sklo
povrchová úprava přírodní olej
kování kovaná ocel
okno bude opatřeno dekompresní dutinou
parapet vnitřní a meziokenní - dřevěný dubový s přírodním olejem</t>
  </si>
  <si>
    <t>O27</t>
  </si>
  <si>
    <t>Okno dřevěné dubové třídílné - spodní křídla otevíravá, horní obloukové výklopné na obtlících 
860x1300 mm
zasklení jednoduché sklo
povrchová úprava přírodní olej
kování kovaná ocel
parapet vnitřní - dřevěný dubový s přírodním olejem</t>
  </si>
  <si>
    <t>O28</t>
  </si>
  <si>
    <t>Okno dřevěné dubové jednodílné (interiérové)
900x600 mm (ovál)
požárně odolné EI 45 DP3
zasklení jednoduché sklo - protipožární
povrchová úprava přírodní olej
kování kovaná ocel</t>
  </si>
  <si>
    <t>O29</t>
  </si>
  <si>
    <t>Okno dřevěné dubové jednodílné (interiérové)
kulaté D600 mm
zasklení jednoduché sklo 
povrchová úprava přírodní olej
kování kovaná ocel</t>
  </si>
  <si>
    <t>O30</t>
  </si>
  <si>
    <t>Okno dřevěné dubové čtyřkřídlé otevíravé dvojité (1 ks vnější okno, 1 ks vnitřní okno) 
2440x600 mm
zasklení jednoduché sklo
povrchová úprava přírodní olej
kování kovaná ocel
okno bude opatřeno dekompresní dutinou
parapet vnitřní a meziokenní - dřevěný dubový s přírodním olejem</t>
  </si>
  <si>
    <t>O31</t>
  </si>
  <si>
    <t>Okno dřevěné dubové jednodílné pevné na obrtlících (interiérové)
870x1250 mm (v horní části zaoblené)
zasklení jednoduché sklo 
povrchová úprava přírodní olej
kování kovaná ocel
parapety - dřevěný dubový s přírodním olejem</t>
  </si>
  <si>
    <t>KV1</t>
  </si>
  <si>
    <t>STÁVAJÍCÍ KOVANÉ ZÁBRADLÍ - mříž
do oblouku ve druhém patře u okna č.21
1800 / 1000 mm
 - odstranění nepůvodních nátěrů
 - chemické odrezení
 - nový nátěr dle zjištěné původní barevnosti</t>
  </si>
  <si>
    <t>KV2.1</t>
  </si>
  <si>
    <t>Kovaná mříž pevná - okno č.4 - 1250/2290 mm
pruty 14/14 mm, černá kovářská matná barva
ukotvení pomocí trnů do stávajících otvorů</t>
  </si>
  <si>
    <t>KV2.2</t>
  </si>
  <si>
    <t>Kovaná mříž pevná - okno č.2 - 1370/2460 mm
pruty 14/14 mm, černá kovářská matná barva
ukotvení pomocí trnů do stávajících otvorů</t>
  </si>
  <si>
    <t>KV2.3</t>
  </si>
  <si>
    <t>Kovaná mříž pevná - okno č.5a7 - 1320/2460 mm
pruty 14/14 mm, černá kovářská matná barva
ukotvení pomocí trnů do stávajících otvorů</t>
  </si>
  <si>
    <t>KV2.4</t>
  </si>
  <si>
    <t>Kovaná mříž pevná - nika - 350/800 mm
pruty 14/14 mm, černá kovářská matná barva
ukotvení pomocí trnů do stávajících otvorů</t>
  </si>
  <si>
    <t>KV2.5</t>
  </si>
  <si>
    <t>Kovaná mříž pevná - okno č.10 - 1520/3360 mm
pruty 14/14 mm, černá kovářská matná barva
ukotvení pomocí trnů do stávajících otvorů</t>
  </si>
  <si>
    <t>KV2.6</t>
  </si>
  <si>
    <t>Kovaná mříž pevná - okno č.1 - 1400/700 mm
pruty 14/14 mm, černá kovářská matná barva
ukotvení pomocí trnů do stávajících otvorů</t>
  </si>
  <si>
    <t>KV3.1</t>
  </si>
  <si>
    <t>Kované zábradlí - 3700/1000 mm (vestibul 019)
černá kovářská matná barva</t>
  </si>
  <si>
    <t>KV3.2</t>
  </si>
  <si>
    <t>Kované zábradlí - 1200/1000 mm (chodba 118 u výtahu)
černá kovářská matná barva</t>
  </si>
  <si>
    <t>KV3.3</t>
  </si>
  <si>
    <t>Kované zábradlí - 2400/1000 mm (chodba 118 u výtahu)
černá kovářská matná barva</t>
  </si>
  <si>
    <t>KV3.4</t>
  </si>
  <si>
    <t>Kované zábradlí - 1950/1000 mm (mezipodesta 117 u oken)
černá kovářská matná barva</t>
  </si>
  <si>
    <t>KV3.5</t>
  </si>
  <si>
    <t>Kované zábradlí - 1950/1000 mm (mezipodesta 113 u oken)
černá kovářská matná barva</t>
  </si>
  <si>
    <t>KV4.1</t>
  </si>
  <si>
    <t>Kovaná mříž do interiérových oken, pevná - průměr 600 mm (okno 20)
černá kovářská matná barva</t>
  </si>
  <si>
    <t>KV4.2</t>
  </si>
  <si>
    <t>Kovaná mříž do interiérových oken, pevná - ovál (okno 28)
černá kovářská matná barva</t>
  </si>
  <si>
    <t>KV4.3</t>
  </si>
  <si>
    <t>Kovaná mříž do interiérových oken, pevná - průměr 600 mm (okno 29)
černá kovářská matná barva</t>
  </si>
  <si>
    <t>KV5</t>
  </si>
  <si>
    <t>Kovaná mříž (vstup do sklepa S01) - 1950/2050 mm
černá kovářská matná barva
závěsy 3x oka, panty ve zdi, zámek tzv. myšák</t>
  </si>
  <si>
    <t>KV6</t>
  </si>
  <si>
    <t>Hladká kovová dvířka jednokřídlá - 870/430 mm
rámeček z pásoviny 50/3 mm, zezadu nanýtovaný plech tl. 3 mm
zavírání na kličku
černá kovářská matná barva</t>
  </si>
  <si>
    <t>KV7</t>
  </si>
  <si>
    <t>Kovaná mříž dvoukřídlá otevíravá v rámech - 1520/3360 mm (okno 11 přízemí východ)
závěsy 4x oka, panty ve zdi, zámek tzv, myšák
pruty 14/14 mm, rám 14/14 mm
ukotvení pomocí trnů
černá kovářská matná barva</t>
  </si>
  <si>
    <t>KV8</t>
  </si>
  <si>
    <t>Kovaná mříž dvoukřídlá otevíravá v rámech - 1250/3190 mm (okno 9 přízemí)
závěsy 4x oka, panty ve zdi, zámek tzv, myšák
pruty 14/14 mm, rám 14/14 mm
ukotvení pomocí trnů
černá kovářská matná barva</t>
  </si>
  <si>
    <t>Kovářské zábradlí do mč S01 - oka+drát
kotvené do stěny u schodiště</t>
  </si>
  <si>
    <t>Kovářské zábradlí točitého schodiště západ
průměr 2450 mm, převýšení cca10 m
kotvené do stěny u schodiště</t>
  </si>
  <si>
    <t>Kovářské zábradlí točitého schodiště východ
průměr 2450 mm, převýšení cca12 m
kotvené do stěny u schodiště</t>
  </si>
  <si>
    <t>ZA05</t>
  </si>
  <si>
    <t>Poklop ze žebrovaného plechu do ocelového rámečku (mč S01)
600x600 mm</t>
  </si>
  <si>
    <t>ZA06</t>
  </si>
  <si>
    <t>Zakrytí kanálku - žebrovaný plech na ocelový rámeček z úhelníku 10x50 mm (mč 003)
5140x430 mm</t>
  </si>
  <si>
    <t>ZA07</t>
  </si>
  <si>
    <t>Zakrytí studny - sklo v ocelovém rámu (mč 022)
průměr 850 mm</t>
  </si>
  <si>
    <t>ZA08</t>
  </si>
  <si>
    <t>Poklop šachty - STÁVAJÍCÍ
cca 800x1000 mm
očištění, nový nátěr</t>
  </si>
  <si>
    <t>ZA09</t>
  </si>
  <si>
    <t>Plechové podstupnice - NOVÉ
cca 130x1350 mm
nátěr</t>
  </si>
  <si>
    <t>ZA10</t>
  </si>
  <si>
    <t>Plechové podstupnice - STÁVAJÍCÍ
cca 130x1350 mm
očištění, nový nátěr, poničené vyjmout, opravit a osadit zpět</t>
  </si>
  <si>
    <t>ZA11</t>
  </si>
  <si>
    <t>Plechové podstupnice - STÁVAJÍCÍ
cca 130x1500 mm
očištění, nový nátěr, poničené vyjmout, opravit a osadit zpět</t>
  </si>
  <si>
    <t>ZA12</t>
  </si>
  <si>
    <t>Mřížka - přívod vzduchu ke krbu, D 200 mm</t>
  </si>
  <si>
    <t>ZA13</t>
  </si>
  <si>
    <t>Kovová dvířka do nik v chodbě mč 207 - cca 550x800 mm</t>
  </si>
  <si>
    <t>ZA14</t>
  </si>
  <si>
    <t>Kovová dvířka do nik v chodbě mč 207 - cca 550x550 mm</t>
  </si>
  <si>
    <t>ZA15</t>
  </si>
  <si>
    <t>Kovová dvířka do nik v chodbě mč 207 - cca 800x800 mm</t>
  </si>
  <si>
    <t>ZA16</t>
  </si>
  <si>
    <t>Kovová dvířka do nik v chodbě mč 207 - cca 1100x1100 mm</t>
  </si>
  <si>
    <t>D25.1</t>
  </si>
  <si>
    <t>D25.2</t>
  </si>
  <si>
    <t>Kování - kovářské kovové</t>
  </si>
  <si>
    <t>D26.1</t>
  </si>
  <si>
    <t>D27.1</t>
  </si>
  <si>
    <t>D27.2</t>
  </si>
  <si>
    <t>D28.1</t>
  </si>
  <si>
    <t>D29.1</t>
  </si>
  <si>
    <t>D37.1</t>
  </si>
  <si>
    <t>X01</t>
  </si>
  <si>
    <t>Přenosný hasicí přístroj práškový
hasící schopnost 21A, 113B</t>
  </si>
  <si>
    <t>X02</t>
  </si>
  <si>
    <t>Přenosný hasicí přístroj sněhový CO2
hasící schopnost 13A, 55B</t>
  </si>
  <si>
    <t>X03</t>
  </si>
  <si>
    <t>Stropní stahovací schody  (mč 205, 216)
700x900 mm
EW 30 DP3</t>
  </si>
  <si>
    <t>X04</t>
  </si>
  <si>
    <t>Revizní poklop v SDK podhledu (mč 305B, 315B)
500x500 mm
EW 30 DP3</t>
  </si>
  <si>
    <t>X05</t>
  </si>
  <si>
    <t>Střešní výlez pro nezateplený prostor
600x600 mm</t>
  </si>
  <si>
    <t>X06</t>
  </si>
  <si>
    <t>Vybavení WC pro ZTP dle vyhlášky (doplňky k ZTI) - mč 036
- nástěnné madlo u mísy
- sklopné madlo u mísy
- svislé madlo u umyvadla
- zásobník na mýdlo u umyvadla
- zásobník na ručníky u umyvadla
- háček na oděvy
- zrcadlo nad umyvadlem
- odpadkový koš
- držák toaletního papíru pod madlem 
- držák na toaletní štětku + štětka
- vodorovné madlo zevnitř dveří
(klozet, umyvadlo viz ZTI)</t>
  </si>
  <si>
    <t>X07</t>
  </si>
  <si>
    <t>Vybavení koupelny pro ZTP dle vyhlášky (doplňky k ZTI) - mč 147
- nástěnné madlo u mísy
- sklopné madlo u mísy
- svislé madlo u umyvadla
- zásobník na mýdlo u umyvadla
- zásobník na ručníky u umyvadla
- háček na oděvy
- zrcadlo nad umyvadlem
- odpadkový koš
- držák toaletního papíru pod madlem 
- držák na toaletní štětku + štětka
- vodorovné madlo zevnitř dveří
- pevné madlo u sprchy
- sklopné madlo u sprchy
- sedátko do sprchy
(klozet, umyvadlo, sprcha viz ZTI)</t>
  </si>
  <si>
    <t>X08</t>
  </si>
  <si>
    <t>Kuchyňská linka s pracovní deskou, dvoudřezem, lednicí a elektrickým sporákem, celková délka 3600 mm</t>
  </si>
  <si>
    <t>782.01</t>
  </si>
  <si>
    <r>
      <rPr>
        <b/>
        <sz val="9"/>
        <rFont val="Arial"/>
        <family val="2"/>
        <charset val="238"/>
      </rPr>
      <t>Socha 1 - alegorie</t>
    </r>
    <r>
      <rPr>
        <sz val="9"/>
        <rFont val="Arial"/>
        <family val="2"/>
        <charset val="238"/>
      </rPr>
      <t xml:space="preserve">
výška 180 cm
hrubozrnná arkoza (pískovec)
vrcholní baroko, degradace odpovída době vzniku, mechanické poškození modulace
 - před zpevněním: organokřemičitan + paraloid B72
 - odstranění nečistot mechanicky i chemicky
 - drobná doplnění hmoty - plastická retuš
 - barevná retuš pixmenty oxid Fe
 - povrchová konzervace - organokřemičitan, hydrofobní úpravy</t>
    </r>
  </si>
  <si>
    <t>782.02</t>
  </si>
  <si>
    <r>
      <rPr>
        <b/>
        <sz val="9"/>
        <rFont val="Arial"/>
        <family val="2"/>
        <charset val="238"/>
      </rPr>
      <t>Socha 2 - alegorie</t>
    </r>
    <r>
      <rPr>
        <sz val="9"/>
        <rFont val="Arial"/>
        <family val="2"/>
        <charset val="238"/>
      </rPr>
      <t xml:space="preserve">
výška 180 cm
hrubozrnná arkoza (pískovec)
vrcholní baroko, degradace odpovída době vzniku, mechanické poškození modulace
 - před zpevněním: organokřemičitan + paraloid B72
 - odstranění nečistot mechanicky i chemicky
 - drobná doplnění hmoty - plastická retuš
 - barevná retuš pixmenty oxid Fe
 - povrchová konzervace - organokřemičitan, hydrofobní úpravy</t>
    </r>
  </si>
  <si>
    <t>782.03</t>
  </si>
  <si>
    <r>
      <rPr>
        <b/>
        <sz val="9"/>
        <rFont val="Arial"/>
        <family val="2"/>
        <charset val="238"/>
      </rPr>
      <t>Dekorativní vázy</t>
    </r>
    <r>
      <rPr>
        <sz val="9"/>
        <rFont val="Arial"/>
        <family val="2"/>
        <charset val="238"/>
      </rPr>
      <t xml:space="preserve">
výška 120 cm, max průměr 95 cm
lokální žula
povrch silně zdegradovaný, mechy+lišejníky+cement
 - před zpevněním: prekonsolidace
 - odstranění nečistot mechanicky i chemicky
 - sejmutí nepůvodních vysprávek
 - drobná doplnění hmoty - galerijní retuš
 - barevná retuš
 - povrchová konzervace - silné zpevnění organokřemičitanem</t>
    </r>
  </si>
  <si>
    <t>782.04</t>
  </si>
  <si>
    <r>
      <rPr>
        <b/>
        <sz val="9"/>
        <rFont val="Arial"/>
        <family val="2"/>
        <charset val="238"/>
      </rPr>
      <t>Balkón 2.patro</t>
    </r>
    <r>
      <rPr>
        <sz val="9"/>
        <rFont val="Arial"/>
        <family val="2"/>
        <charset val="238"/>
      </rPr>
      <t xml:space="preserve">
lokální žula
nutná demontáž, celková degradace povrchu, biocidní napadení
chybějící části
madlo restaurovat 5 m, trnož restaurovat 8 m
 - před zpevněním: organokřemičitan
 - biocidní očištění a ošetření
 - sejmutí nepůvodních cementových tmelů ze spar
 - tmelení a doplnění tvarů
 - barevná retuš oxisy Fe
 - povrchová konzervace - organokřemičitan</t>
    </r>
  </si>
  <si>
    <t>782.05</t>
  </si>
  <si>
    <r>
      <rPr>
        <b/>
        <sz val="9"/>
        <rFont val="Arial"/>
        <family val="2"/>
        <charset val="238"/>
      </rPr>
      <t>Ostění oken 1. patro - 18ks (70,40 m2)</t>
    </r>
    <r>
      <rPr>
        <sz val="9"/>
        <rFont val="Arial"/>
        <family val="2"/>
        <charset val="238"/>
      </rPr>
      <t xml:space="preserve">
lokální žula
celková degradace povrchu, biocidní napadení
chybějící části
 - před zpevněním: organokřemičitan
 - biocidní očištění a ošetření
 - sejmutí nepůvodních cementových tmelů ze spar
 - tmelení a doplnění tvarů
 - barevná retuš oxisy Fe
 - povrchová konzervace - organokřemičitan</t>
    </r>
  </si>
  <si>
    <t>782.06</t>
  </si>
  <si>
    <r>
      <rPr>
        <b/>
        <sz val="9"/>
        <rFont val="Arial"/>
        <family val="2"/>
        <charset val="238"/>
      </rPr>
      <t>Ostění oken přízemí včetně parapetu - 18ks (47,50 m2)</t>
    </r>
    <r>
      <rPr>
        <sz val="9"/>
        <rFont val="Arial"/>
        <family val="2"/>
        <charset val="238"/>
      </rPr>
      <t xml:space="preserve">
lokální žula
celková degradace povrchu, biocidní napadení
chybějící části
 - před zpevněním: organokřemičitan
 - biocidní očištění a ošetření
 - sejmutí nepůvodních cementových tmelů ze spar
 - tmelení a doplnění tvarů
 - barevná retuš oxisy Fe
 - povrchová konzervace - organokřemičitan</t>
    </r>
  </si>
  <si>
    <t>782.07</t>
  </si>
  <si>
    <r>
      <rPr>
        <b/>
        <sz val="9"/>
        <rFont val="Arial"/>
        <family val="2"/>
        <charset val="238"/>
      </rPr>
      <t>Parapet - 18ks (16,50 m2)</t>
    </r>
    <r>
      <rPr>
        <sz val="9"/>
        <rFont val="Arial"/>
        <family val="2"/>
        <charset val="238"/>
      </rPr>
      <t xml:space="preserve">
lokální žula
celková degradace povrchu, biocidní napadení
chybějící části (1 parapet u okna O7 bude zcela nový)
 - před zpevněním: organokřemičitan
 - biocidní očištění a ošetření
 - sejmutí nepůvodních cementových tmelů ze spar
 - tmelení a doplnění tvarů
 - barevná retuš oxisy Fe
 - povrchová konzervace - organokřemičitan</t>
    </r>
  </si>
  <si>
    <t>782.08</t>
  </si>
  <si>
    <r>
      <rPr>
        <b/>
        <sz val="9"/>
        <rFont val="Arial"/>
        <family val="2"/>
        <charset val="238"/>
      </rPr>
      <t>Sokl - 121 bm, v. 60 cm</t>
    </r>
    <r>
      <rPr>
        <sz val="9"/>
        <rFont val="Arial"/>
        <family val="2"/>
        <charset val="238"/>
      </rPr>
      <t xml:space="preserve">
lokální žula
celková degradace povrchu, biocidní napadení
chybějící části, přednostně doplnit z nalezených kusů
 - před zpevněním: organokřemičitan
 - biocidní očištění a ošetření
 - sejmutí nepůvodních cementových tmelů ze spar
 - tmelení a doplnění tvarů
 - barevná retuš oxisy Fe
 - povrchová konzervace - organokřemičitan</t>
    </r>
  </si>
  <si>
    <t>782.09</t>
  </si>
  <si>
    <r>
      <rPr>
        <b/>
        <sz val="9"/>
        <rFont val="Arial"/>
        <family val="2"/>
        <charset val="238"/>
      </rPr>
      <t>Sokl vestibul - 36 bm, v. 115 cm</t>
    </r>
    <r>
      <rPr>
        <sz val="9"/>
        <rFont val="Arial"/>
        <family val="2"/>
        <charset val="238"/>
      </rPr>
      <t xml:space="preserve">
lokální žula
celková degradace povrchu, biocidní napadení
chybějící části
 - před zpevněním: organokřemičitan
 - biocidní očištění a ošetření
 - sejmutí nepůvodních cementových tmelů ze spar
 - tmelení a doplnění tvarů
 - barevná retuš oxisy Fe
 - povrchová konzervace - organokřemičitan</t>
    </r>
  </si>
  <si>
    <t>782.10</t>
  </si>
  <si>
    <r>
      <rPr>
        <b/>
        <sz val="9"/>
        <rFont val="Arial"/>
        <family val="2"/>
        <charset val="238"/>
      </rPr>
      <t>Poprsní římsa - 69,5 bm, v. 95 cm</t>
    </r>
    <r>
      <rPr>
        <sz val="9"/>
        <rFont val="Arial"/>
        <family val="2"/>
        <charset val="238"/>
      </rPr>
      <t xml:space="preserve">
lokální žula
celková degradace povrchu, biocidní napadení
chybějící části
 - před zpevněním: organokřemičitan
 - biocidní očištění a ošetření
 - sejmutí nepůvodních cementových tmelů ze spar
 - tmelení a doplnění tvarů
 - barevná retuš oxisy Fe
 - povrchová konzervace - organokřemičitan</t>
    </r>
  </si>
  <si>
    <t>782.11</t>
  </si>
  <si>
    <r>
      <rPr>
        <b/>
        <sz val="9"/>
        <rFont val="Arial"/>
        <family val="2"/>
        <charset val="238"/>
      </rPr>
      <t>Hlavní schodiště -48x420/150 mm, š. 2500 mm</t>
    </r>
    <r>
      <rPr>
        <sz val="9"/>
        <rFont val="Arial"/>
        <family val="2"/>
        <charset val="238"/>
      </rPr>
      <t xml:space="preserve">
lokální žula
mírně ošlapané, několik poškozených míst, místy barevný nátěr, olámané hrany, velké cementové vysprávky
 - odstranění nečistot mechanicky i chemicky
 - sejmutí nepůvodních nátěrů a vysprávek
 - tmelení, vysazení doplňků
 - mírná lokální barevná retuš
 - povrchová konzervace - přebroušení tmelů, organokřemičitan</t>
    </r>
  </si>
  <si>
    <t>KM1</t>
  </si>
  <si>
    <t>Madlo na venkovním balkóně - obdélníkový průřez 220x140 mm se zářezem 20x20 mm</t>
  </si>
  <si>
    <t>KM2</t>
  </si>
  <si>
    <t>Spodní trnož na venkovním balkóně - obdélníkový průřez členitý cca 350x150 mm</t>
  </si>
  <si>
    <r>
      <rPr>
        <b/>
        <sz val="9"/>
        <rFont val="Arial"/>
        <family val="2"/>
        <charset val="238"/>
      </rPr>
      <t>Malby v kabinetu mč 206</t>
    </r>
    <r>
      <rPr>
        <sz val="9"/>
        <rFont val="Arial"/>
        <family val="2"/>
        <charset val="238"/>
      </rPr>
      <t xml:space="preserve">
stav: papírové přelepy sejmuty, přemalby volných ploch a iluzivního soklu sujmuty, tři velké malby na severní straně zcela očištěny, dvě malby na jižní straně a některé menší malby očištěny částečně
1. hloubková injektáž, zpevnění míst zasažených vodou
2. celou místnost zbavit prachových depozitů
3. z iluzivních soklů sejmout vápenné závoje
4. na jižní straně upravit malby se strženým intonakem, zpevněním a upravením savosti pro následné tmelení
5. dokončit čištění všech ploch
6. pokračovat v celé místnosti dle restaurátorského plánu
7. místa budoucích průduchů, dveří, komínového otvoru budou zaslepena a malba na nich rekonstruována
8. retuše, ochranná fixáž</t>
    </r>
  </si>
  <si>
    <r>
      <rPr>
        <b/>
        <sz val="9"/>
        <rFont val="Arial"/>
        <family val="2"/>
        <charset val="238"/>
      </rPr>
      <t>Malby rohového pokoje mč 101</t>
    </r>
    <r>
      <rPr>
        <sz val="9"/>
        <rFont val="Arial"/>
        <family val="2"/>
        <charset val="238"/>
      </rPr>
      <t xml:space="preserve">
stav: novodobé vrstvy (vápenné a hliníkové nátěry, přeštukování) byly sejmuty, vytmeleny všechny hloubkově poškozená místa jádrovou omítkou (praskliny apod)
1. celou místnost zbavit prachových depozitů, kontrola snímání novodobých vrstev
2. místa s chybějícím intonakem opravit zpevněním a upravením savosti pro následné tmelení
3. kombinovat novodobou a zcelovací retuš</t>
    </r>
  </si>
  <si>
    <r>
      <rPr>
        <b/>
        <sz val="9"/>
        <rFont val="Arial"/>
        <family val="2"/>
        <charset val="238"/>
      </rPr>
      <t>Malby rohového pokoje mč 109</t>
    </r>
    <r>
      <rPr>
        <sz val="9"/>
        <rFont val="Arial"/>
        <family val="2"/>
        <charset val="238"/>
      </rPr>
      <t xml:space="preserve">
stav: malby v minulosti silně poškozeny, novodobé vrstvy (vápenné a hliníkové nátěry) byly sejmuty
1. celou místnost zbavit prachových depozitů, kontrola snímání novodobých vrstev, tmelení hloubkově poškozených míst jádrovou omítkou
2. místa s chybějícím intonakem opravit zpevněním a upravením savosti pro následné tmelení
3. zcelovací retuš 
4. kombinovat napodobyvou a zcelovací retuš, u jasně dochovaných maleb provést rekonstrukci</t>
    </r>
  </si>
  <si>
    <r>
      <rPr>
        <b/>
        <sz val="9"/>
        <rFont val="Arial"/>
        <family val="2"/>
        <charset val="238"/>
      </rPr>
      <t>Malby na podestě schodiště mč 112</t>
    </r>
    <r>
      <rPr>
        <sz val="9"/>
        <rFont val="Arial"/>
        <family val="2"/>
        <charset val="238"/>
      </rPr>
      <t xml:space="preserve">
stav: částečně sejmuty vápenné a hlinkové malby a přeštukování
1. dokončit snímání
2. poškozené zdivo, omítky a trhliny hloubkově injektovat do roviny s originální omítkou
3. místa s chybějícím intonakem opravit zpevněním a upravením savosti pro následné tmelení
4. kombinovat napodobyvou a zcelovací retuš</t>
    </r>
  </si>
  <si>
    <r>
      <rPr>
        <b/>
        <sz val="9"/>
        <rFont val="Arial"/>
        <family val="2"/>
        <charset val="238"/>
      </rPr>
      <t>Malby na mezipodestě schodiště mč 113</t>
    </r>
    <r>
      <rPr>
        <sz val="9"/>
        <rFont val="Arial"/>
        <family val="2"/>
        <charset val="238"/>
      </rPr>
      <t xml:space="preserve">
stav: malba neodkryta, v pravé horní části zničena
1. vyhodnotit postupy restaurování až po celkovém odstranění novodobých přemaleb</t>
    </r>
  </si>
  <si>
    <t>REKAPITULACE</t>
  </si>
  <si>
    <t>Obnova areálu zámku Týnec</t>
  </si>
  <si>
    <t>Místo stavby:</t>
  </si>
  <si>
    <t>Stavba:</t>
  </si>
  <si>
    <t>Investor:</t>
  </si>
  <si>
    <t>Projektant:</t>
  </si>
  <si>
    <t>Dodavatel:</t>
  </si>
  <si>
    <t>Stupeň:</t>
  </si>
  <si>
    <t>Vypracoval:</t>
  </si>
  <si>
    <t>Questima, s.r.o.</t>
  </si>
  <si>
    <t>Č.zakázky:</t>
  </si>
  <si>
    <t>Datum:</t>
  </si>
  <si>
    <t>05/2018</t>
  </si>
  <si>
    <t>Týnec 1
Janovice nad Úhlavou</t>
  </si>
  <si>
    <t>Zámek Týnec, z.s.</t>
  </si>
  <si>
    <t>Projektová a znalecká kancelář Ing. Václav Vlček, s.r.o.</t>
  </si>
  <si>
    <t>stěny; (6,38+3,03)*2*4,70-1,39*2,63*2-0,87*1,25-1,46*2,50+(1,70+3,50*2)*0,55</t>
  </si>
  <si>
    <t>mč 001 odhad celá místnost(malby v části nad výšku 1700 mm)</t>
  </si>
  <si>
    <t>mč 013 odhad celá(malby v části nad výšku 1700 mm)</t>
  </si>
  <si>
    <t>stěny; (5,77+0,78+6,45)*2*(3,80-1,70)-1,33*(2,33-0,70)*4+(1,70+(3,65-1,70)*2)*0,90*4+0,78*1,50-1,29*(2,51-1,70)+(1,70+(3,65-1,70)*2)*1,30</t>
  </si>
  <si>
    <r>
      <rPr>
        <b/>
        <sz val="9"/>
        <rFont val="Arial"/>
        <family val="2"/>
        <charset val="238"/>
      </rPr>
      <t>Malby vestibulu mč 019 - luneta</t>
    </r>
    <r>
      <rPr>
        <sz val="9"/>
        <rFont val="Arial"/>
        <family val="2"/>
        <charset val="238"/>
      </rPr>
      <t xml:space="preserve">
stav: havarijní, malba zachována fragmentálně
1. trhliny ve zdivu hloubkově injektovat a dotmelit do roviny s originální výškou omítky
2. celou místnost zbavit prachových depozitů, kontrola snímání novodobých vrstev, tmelení hloubkově poškozených míst 
3. místa s chybějícím intonakem opravit zpevněním a upravením savosti pro následné tmelení
4. zcelovací retuš 
5. kombinovat napodobyvou a zcelovací retuš, u jasně dochovaných maleb provést rekonstrukci</t>
    </r>
  </si>
  <si>
    <t>luneta; 7,00</t>
  </si>
  <si>
    <t>stěny; (5,49+0,29+1,04+6,45)*2*(3,80-1,70)+0,29*1,75+1,04*1,64-1,29*(2,51-1,70)+(1,40+(3,65-1,70)*2)*1,00-1,30*(2,33-0,70)*4+(1,85+(3,65-1,70)*2)*0,80*4</t>
  </si>
  <si>
    <t>2,40*3,80</t>
  </si>
  <si>
    <t>mč 001 do 1700 mm; (5,77+6,45+0,74*4+0,78+1,30)*2*1,70-1,30*1,70-0,70*1,70</t>
  </si>
  <si>
    <t>mč 013 do 1700 mm; (5,49+6,45+1,04+0,29+0,70*2+0,80*2+0,90)*2*1,70-1,30*1,70</t>
  </si>
  <si>
    <t>NOVĚ PŘESTUKOVANÉ STĚNY; 1112,918</t>
  </si>
  <si>
    <t>612100002</t>
  </si>
  <si>
    <t>schodiště východ dle výkazu madla T3; 5,20+8,80</t>
  </si>
  <si>
    <t>schodiště západ dle výkazu madla T3; 2,00+7,50</t>
  </si>
  <si>
    <t>balustráda z obou stran; 23,5*1,00*2</t>
  </si>
  <si>
    <t>Oprava zděné ozdobné balustrády schodiště - očištění, restaurování omítek - kompletní provedení</t>
  </si>
  <si>
    <t>766.1.: Konstrukce truhlářské nové</t>
  </si>
  <si>
    <t>766.2: Truhlářské výrobky - stávající umělecké prvky</t>
  </si>
  <si>
    <t>766.3.: Dveře dřevěné - nové</t>
  </si>
  <si>
    <t>Kovová zástrč (z m.č. 025)</t>
  </si>
  <si>
    <t>Dveře dvoukřídlé otevíravé - dub - 2000/3090 mm
rámová konstrukce s klapačkou
dřevěná kazetová výplň
požární odolnost EW 30-DP3-C3</t>
  </si>
  <si>
    <t>Dveře dvoukřídlé otevíravé - dub - 2000/3090 mm
rámová konstrukce s klapačkou
dřevěná kazetová výplň</t>
  </si>
  <si>
    <t>Zárubeň - dřevěná 
nad dveřmi římsa výšky 220 mm
požární odolnost EW 30-DP3-C3</t>
  </si>
  <si>
    <t>Zárubeň - dřevěná (členitá)
nad dveřmi římsa výšky 220 mm</t>
  </si>
  <si>
    <t>SamoZ vírač</t>
  </si>
  <si>
    <t>Dveře trojkřídlé - dub - 2750/2700 mm (s nadsvětlíkem výška 3850 mm)
rámová konstrukce s klapačkou
prosklené výplně čiré sklo, spodní tabulky connex
pravé aktivní křídlo (1/3) otevíravé
levé křídlo (2/3) skládací
třídílný obloukový nadsvětlík pevně Z sklený 2750/1150 mm
včetně rámu
zámek - starožitný (barokní)</t>
  </si>
  <si>
    <t>Dveře dvoukřídlé otevíravé asymetrické - dub - 2750/2700 mm (s nadsvětlíkem výška 3850 mm)
masivní nýtované s klapačkou
vnitřní výplň s prken
vnější část z kazet
pravé aktivní křídlo
čistící kartáčová lišta na spodku křídla
třídílný obloukový nadsvětlík pevný plný 2750/1150 mm
zámek - starožitný (barokní) + bezpečnostní vložka</t>
  </si>
  <si>
    <t>Kování - kovářské kovové  
klika/klika
1x horní kovaná zástrč
2x spodní kovaná zástrč
1x Z jišťovací kovaná tyč</t>
  </si>
  <si>
    <t>Dveře čtyřkřídlé otevíravé - dub - 2900/2600 mm
rámová konstrukce s klapačkou
dřevěné kazetové výplně
zámek - bezpečnostní vložkový</t>
  </si>
  <si>
    <t>Dveře dvoukřídlé otevíravé - dub - 2050/2840 mm (s nadsvětlíkem výška 3750 mm)
masivní nýtované s klapačkou
vnitřní výplň s prken
vnější část z kazet
levé aktivní křídlo
čistící kartáčová lišta na spodku křídla
dvoudílný obloukový nadsvětlík pevný kazetový 2050/910 mm
zámek - starožitný (barokní) + bezpečnostní vložka</t>
  </si>
  <si>
    <t>Dveře jednokřídlé otevíravé - borovice - 900/1970 mm
plné, bílé lakované
dřevěné kazetové výplně
zámek - wc zámek s pojistkou</t>
  </si>
  <si>
    <t>Kování - mosazné štítkové starší a vodorovné madlo</t>
  </si>
  <si>
    <t>Dveře jednokřídlé otevíravé - dub - 600/1970 mm
plné, dřevěné kazetové výplně
zámek - 8x  wc zámek s pojistkou, 8x standardní</t>
  </si>
  <si>
    <t>D36.21</t>
  </si>
  <si>
    <t>Kování - mosazné štítkové starší, WC</t>
  </si>
  <si>
    <t>D36.22</t>
  </si>
  <si>
    <t>D36a.1</t>
  </si>
  <si>
    <t>Dveře jednokřídlé otevíravé - dub - 600/1970 mm
plné, dřevěné kazetové výplně
zámek - standardní</t>
  </si>
  <si>
    <t>D36a.3</t>
  </si>
  <si>
    <t>D36a.6</t>
  </si>
  <si>
    <t>D36a.7</t>
  </si>
  <si>
    <t>766.4: Dveře dřevěné - stávající</t>
  </si>
  <si>
    <t>766.5: Dveře dřevěné - stávající umělecké prvky</t>
  </si>
  <si>
    <t>766.6: Okna dřevěná - nová</t>
  </si>
  <si>
    <t>766.7: Okna dřevěná - stávající umělecké prvky</t>
  </si>
  <si>
    <t>767.1: Konstrukce zámečnické</t>
  </si>
  <si>
    <t>767.2: Kované prvky - nové</t>
  </si>
  <si>
    <t>KVx01</t>
  </si>
  <si>
    <t>KVx02</t>
  </si>
  <si>
    <t>KVx03</t>
  </si>
  <si>
    <t>KVx04</t>
  </si>
  <si>
    <t>767.3: Kované prvky - stávající umělecké prvky</t>
  </si>
  <si>
    <t>767.4: Dveře kovové</t>
  </si>
  <si>
    <t>Dveře jednokřídlé otevíravé - 1050/2500 mm
kovové kovářsky nýtované
obvod z páskoviny 50/5 mm + křížem, plech tl. 4 mm
kovářská matná černá barva
zámek - starožitný (barokní) + bezpečnostní vložka
včetně rámu a přechodové lišty</t>
  </si>
  <si>
    <t>Kování - kovářské kovové (klika)</t>
  </si>
  <si>
    <t>Dveře jednokřídlé otevíravé - 700/2090 mm
kovové kovářsky nýtované
obvod z páskoviny 50/5 mm + křížem, plech tl. 4 mm
kovářská matná černá barva
včetně rámu</t>
  </si>
  <si>
    <t>Dveře jednokřídlé otevíravé - 780/2000 mm
celoskleněné - čiré kalené sklo tl. 8 mm
včetně rámu a kování</t>
  </si>
  <si>
    <t>Dveře jednokřídlé otevíravé - 890/2070 mm
celoskleněné - čiré kalené sklo tl. 8 mm
včetně rámu a kování</t>
  </si>
  <si>
    <t>Dveře jednokřídlé otevíravé - 1220/2140 mm
celoskleněné - čiré kalené sklo tl. 8 mm
včetně rámu a kování</t>
  </si>
  <si>
    <t>Dveře jednokřídlé otevíravé - 800/1970 mm
celoskleněné - ornamentální sklo tl. 8 mm
včetně rámu a kování</t>
  </si>
  <si>
    <t>767.5: Dveře celoskleněné</t>
  </si>
  <si>
    <t>767.9: Ostatní výrobky</t>
  </si>
  <si>
    <t>782.1: Kamenické výrobky - nové</t>
  </si>
  <si>
    <t>782.2: Kamenické výrobky - stávající umělecké prvky</t>
  </si>
  <si>
    <t>784.2: Malby - umělecké prvky</t>
  </si>
  <si>
    <t>Bližší specifikace viz Soupis umělecko-historických prvků a Restaurátorská zpráva</t>
  </si>
  <si>
    <t>784.2.1</t>
  </si>
  <si>
    <t>784.2.2</t>
  </si>
  <si>
    <r>
      <rPr>
        <b/>
        <sz val="9"/>
        <rFont val="Arial"/>
        <family val="2"/>
        <charset val="238"/>
      </rPr>
      <t>Malby v kapli mč 212</t>
    </r>
    <r>
      <rPr>
        <sz val="9"/>
        <rFont val="Arial"/>
        <family val="2"/>
        <charset val="238"/>
      </rPr>
      <t xml:space="preserve">
stav: novodobé vrstvy (vápenné a hliníkové nátěry, přeštukování) byly sejmuty, vytmeleny všechna hloubkově poškozená místa jádrovou omítkou (praskliny apod)
1. celou místnost zbavit prachových depozitů, kontrola snímání novodobých vrstev
2. místa s chybějícím intonakem opravit zpevněním a upravením savosti pro následné tmelení
3. kombinovat novodobou a zcelovací retuš</t>
    </r>
  </si>
  <si>
    <t>784.2.3</t>
  </si>
  <si>
    <t>784.2.4</t>
  </si>
  <si>
    <r>
      <rPr>
        <b/>
        <sz val="9"/>
        <rFont val="Arial"/>
        <family val="2"/>
        <charset val="238"/>
      </rPr>
      <t>Malby rohového pokoje mč 013 - malby v části nad výšku 1700 mm</t>
    </r>
    <r>
      <rPr>
        <sz val="9"/>
        <rFont val="Arial"/>
        <family val="2"/>
        <charset val="238"/>
      </rPr>
      <t xml:space="preserve">
stav: malby v minulosti silně poškozeny, omítka do výšky 1700 mm osekána na zdivo, nyní opět doplněna, novodobé vrstvy (vápenné a hliníkové nátěry) byly sejmuty u zbytku maleb
1. celou místnost zbavit prachových depozitů, kontrola snímání novodobých vrstev, tmelení hloubkově poškozených míst jádrovou omítkou
2. místa s chybějícím intonakem opravit zpevněním a upravením savosti pro následné tmelení
3. zcelovací retuš na stěny, stropní rozety - citlivá rekonstrukce
4. kombinovat napodobyvou a zcelovací retuš, u jasně dochovaných maleb provést rekonstrukci</t>
    </r>
  </si>
  <si>
    <t xml:space="preserve">–  </t>
  </si>
  <si>
    <t>784.2.5</t>
  </si>
  <si>
    <t>784.2.6</t>
  </si>
  <si>
    <t>784.2.7</t>
  </si>
  <si>
    <r>
      <rPr>
        <b/>
        <sz val="9"/>
        <rFont val="Arial"/>
        <family val="2"/>
        <charset val="238"/>
      </rPr>
      <t>Malby rohového pokoje mč 001 - malby v části nad výšku 1700 mm</t>
    </r>
    <r>
      <rPr>
        <sz val="9"/>
        <rFont val="Arial"/>
        <family val="2"/>
        <charset val="238"/>
      </rPr>
      <t xml:space="preserve">
stav: omítky do výšky 1700 mm byly odstraněny, nyní jsou opraveny, byla provedena sonda, která napovídá, že páskový ornament se ve významné míře vyskytuje v celé místnosti
1. mechanické snímání novodobých přemaleb suchou cestou
2. praskliny a chybějící místa vytmelit, drobná zranění retušovat, větší chybějící místa - rekonstrukce</t>
    </r>
  </si>
  <si>
    <t>784.2.8</t>
  </si>
  <si>
    <t>784.2.9</t>
  </si>
  <si>
    <t>Příplatek k vodorovnému přemístění výkopku z horniny tř. 1 až 4 stavebním kolečkem ZKD 10 m</t>
  </si>
  <si>
    <t>162201219</t>
  </si>
  <si>
    <t>186,759*2</t>
  </si>
  <si>
    <t>Úprava pláně v zářezech se zhutněním - v uzavřených prostorách</t>
  </si>
  <si>
    <t>181102302_1</t>
  </si>
  <si>
    <t>m.S02,03,04,05;  (40,00 +40,00 +40,00 +36,00)</t>
  </si>
  <si>
    <t>(0,90*0,90+1,15*1,15)/2</t>
  </si>
  <si>
    <t>od -0,15 po -1,75;  (2,40*2,46+3,88*3,96)/2</t>
  </si>
  <si>
    <t>310231151_1</t>
  </si>
  <si>
    <t>310231155_1</t>
  </si>
  <si>
    <t>342244121</t>
  </si>
  <si>
    <t>342244111</t>
  </si>
  <si>
    <t>340231011</t>
  </si>
  <si>
    <t>340271021</t>
  </si>
  <si>
    <t>340231015</t>
  </si>
  <si>
    <t>340231021</t>
  </si>
  <si>
    <t>310231001</t>
  </si>
  <si>
    <t>340271041_1</t>
  </si>
  <si>
    <t>340271041_2</t>
  </si>
  <si>
    <t>0041: Stropy a stropní konstrukce</t>
  </si>
  <si>
    <t>005.1.: Dlažby kamenné</t>
  </si>
  <si>
    <t>0094: Lešení</t>
  </si>
  <si>
    <t>632481212_1</t>
  </si>
  <si>
    <t>0061.1: Úprava povrchů vnitřní</t>
  </si>
  <si>
    <t>0061.2: Úprava povrchů vnitřní - štukové prvky a restaurování</t>
  </si>
  <si>
    <t>V.: Výtahy</t>
  </si>
  <si>
    <t>713.1: Izolace tepelné</t>
  </si>
  <si>
    <t>713.2: Izolace tepelné střech</t>
  </si>
  <si>
    <t>762.1: Krovy tesařské</t>
  </si>
  <si>
    <t>762.2: Konstrukce tesařské - podlahy a podlahové konstrukce</t>
  </si>
  <si>
    <t>762.3: Konstrukce tesařské - stropy a stropní konstrukce</t>
  </si>
  <si>
    <t>7631: Konstrukce sádrokartonové</t>
  </si>
  <si>
    <t>772900001_1</t>
  </si>
  <si>
    <t>772900002_1</t>
  </si>
  <si>
    <t>783900002_1</t>
  </si>
  <si>
    <t>775413320</t>
  </si>
  <si>
    <t>Montáž soklíku ze dřeva tvrdého nebo měkkého připevněného vruty s přetmelením</t>
  </si>
  <si>
    <t>8: Trubní vedení</t>
  </si>
  <si>
    <t>800A2301</t>
  </si>
  <si>
    <t>Kanalizační revizní šachta skružená z prefa dílců hloubky 2 m</t>
  </si>
  <si>
    <t>800A2302</t>
  </si>
  <si>
    <t>Kanalizační revizní šachta skružená z prefa dílců hloubky 3 m</t>
  </si>
  <si>
    <t>870 101</t>
  </si>
  <si>
    <t>napojení na stávající kanalizaci</t>
  </si>
  <si>
    <t>ks</t>
  </si>
  <si>
    <t>871161141</t>
  </si>
  <si>
    <t>Montáž potrubí z PE100 SDR 11 otevřený výkop svařovaných na tupo D 32 x 3,0 mm</t>
  </si>
  <si>
    <t>28613652</t>
  </si>
  <si>
    <t>potrubí vodovodní PE LD (rPE) D 32x2,9mm</t>
  </si>
  <si>
    <t>871275211</t>
  </si>
  <si>
    <t>Kanalizační potrubí z tvrdého PVC jednovrstvé tuhost třídy SN4 DN 125</t>
  </si>
  <si>
    <t>871315211</t>
  </si>
  <si>
    <t>Kanalizační potrubí z tvrdého PVC jednovrstvé tuhost třídy SN4 DN 160</t>
  </si>
  <si>
    <t>871355211</t>
  </si>
  <si>
    <t>Kanalizační potrubí z tvrdého PVC jednovrstvé tuhost třídy SN4 DN 200</t>
  </si>
  <si>
    <t>877270310</t>
  </si>
  <si>
    <t>Montáž kolen na kanalizačním potrubí z PP trub hladkých plnostěnných DN 125</t>
  </si>
  <si>
    <t>28617181</t>
  </si>
  <si>
    <t>koleno kanalizační PP SN 16 45 ° DN 125</t>
  </si>
  <si>
    <t>28617182</t>
  </si>
  <si>
    <t>koleno kanalizační PP SN 16 45 ° DN 150</t>
  </si>
  <si>
    <t>877270320</t>
  </si>
  <si>
    <t>Montáž odboček na kanalizačním potrubí z PP trub hladkých plnostěnných DN 125</t>
  </si>
  <si>
    <t>877310310</t>
  </si>
  <si>
    <t>Montáž kolen na kanalizačním potrubí z PP trub hladkých plnostěnných DN 150</t>
  </si>
  <si>
    <t>28617201</t>
  </si>
  <si>
    <t>odbočka kanalizační PP SN 16 45° DN 125/DN100</t>
  </si>
  <si>
    <t>998721203</t>
  </si>
  <si>
    <t>Přesun hmot procentní pro vnitřní kanalizace v objektech v do 24 m</t>
  </si>
  <si>
    <t>713: Izolace tepelné</t>
  </si>
  <si>
    <t>722181211</t>
  </si>
  <si>
    <t>Ochrana vodovodního potrubí přilepenými termoizolačními trubicemi z PE tl do 6 mm DN do 22 mm</t>
  </si>
  <si>
    <t>722181212</t>
  </si>
  <si>
    <t>Ochrana vodovodního potrubí přilepenými termoizolačními trubicemi z PE tl do 6 mm DN do 32 mm</t>
  </si>
  <si>
    <t>722181222</t>
  </si>
  <si>
    <t>Ochrana vodovodního potrubí přilepenými termoizolačními trubicemi z PE tl do 9 mm DN do 45 mm</t>
  </si>
  <si>
    <t>722181223</t>
  </si>
  <si>
    <t>Ochrana vodovodního potrubí přilepenými termoizolačními trubicemi z PE tl do 9 mm DN do 63 mm</t>
  </si>
  <si>
    <t>721: Zdravotechnika - vnitřní kanalizace</t>
  </si>
  <si>
    <t>721173401</t>
  </si>
  <si>
    <t>Potrubí kanalizační z PVC SN 4 svodné DN 110</t>
  </si>
  <si>
    <t>721173402</t>
  </si>
  <si>
    <t>Potrubí kanalizační z PVC SN 4 svodné DN 125</t>
  </si>
  <si>
    <t>721173403</t>
  </si>
  <si>
    <t>Potrubí kanalizační z PVC SN 4 svodné DN 160</t>
  </si>
  <si>
    <t>721174004</t>
  </si>
  <si>
    <t>Potrubí kanalizační z PP svodné DN 70</t>
  </si>
  <si>
    <t>721174005</t>
  </si>
  <si>
    <t>Potrubí kanalizační z PP svodné DN 100</t>
  </si>
  <si>
    <t>721174043</t>
  </si>
  <si>
    <t>Potrubí kanalizační z PP připojovací DN 50</t>
  </si>
  <si>
    <t>721194104</t>
  </si>
  <si>
    <t>Vyvedení a upevnění odpadních výpustek DN 40</t>
  </si>
  <si>
    <t>721194105</t>
  </si>
  <si>
    <t>Vyvedení a upevnění odpadních výpustek DN 50</t>
  </si>
  <si>
    <t>721194109</t>
  </si>
  <si>
    <t>Vyvedení a upevnění odpadních výpustek DN 100</t>
  </si>
  <si>
    <t>721211401</t>
  </si>
  <si>
    <t>Vpusť podlahová s vodorovným odtokem DN 40/50</t>
  </si>
  <si>
    <t>721211501</t>
  </si>
  <si>
    <t>Vpusť sklepní s vodorovným odtokem DN 110 mřížka plast 170x240</t>
  </si>
  <si>
    <t>721273153</t>
  </si>
  <si>
    <t>Hlavice ventilační polypropylen PP DN 110</t>
  </si>
  <si>
    <t>721274124</t>
  </si>
  <si>
    <t>Přivzdušňovací ventil vnitřní odpadních potrubí DN 110</t>
  </si>
  <si>
    <t>721290111</t>
  </si>
  <si>
    <t>Zkouška těsnosti potrubí kanalizace vodou do DN 125</t>
  </si>
  <si>
    <t>721290112</t>
  </si>
  <si>
    <t>Zkouška těsnosti potrubí kanalizace vodou do DN 200</t>
  </si>
  <si>
    <t>722: Zdravotechnika - vnitřní vodovod</t>
  </si>
  <si>
    <t>722 101</t>
  </si>
  <si>
    <t>D+M přečerpávací zařízení splaškových vod</t>
  </si>
  <si>
    <t>722 102</t>
  </si>
  <si>
    <t>D+M domácí vodárna</t>
  </si>
  <si>
    <t>722 103</t>
  </si>
  <si>
    <t>D+M cirkulační čerpadlo s řízeným časovým spínačem</t>
  </si>
  <si>
    <t>722130233</t>
  </si>
  <si>
    <t>Potrubí vodovodní ocelové závitové pozinkované svařované běžné DN 25</t>
  </si>
  <si>
    <t>722130234</t>
  </si>
  <si>
    <t>Potrubí vodovodní ocelové závitové pozinkované svařované běžné DN 32</t>
  </si>
  <si>
    <t>722130235</t>
  </si>
  <si>
    <t>Potrubí vodovodní ocelové závitové pozinkované svařované běžné DN 40</t>
  </si>
  <si>
    <t>722130901</t>
  </si>
  <si>
    <t>Potrubí pozinkované závitové zazátkování vývodu</t>
  </si>
  <si>
    <t>722174022</t>
  </si>
  <si>
    <t>Potrubí vodovodní plastové PPR svar polyfuze PN 20 D 20 x 3,4 mm</t>
  </si>
  <si>
    <t>722174023</t>
  </si>
  <si>
    <t>Potrubí vodovodní plastové PPR svar polyfuze PN 20 D 25 x 4,2 mm</t>
  </si>
  <si>
    <t>722174024</t>
  </si>
  <si>
    <t>Potrubí vodovodní plastové PPR svar polyfuze PN 20 D 32 x5,4 mm</t>
  </si>
  <si>
    <t>722174025</t>
  </si>
  <si>
    <t>Potrubí vodovodní plastové PPR svar polyfuze PN 20 D 40 x 6,7 mm</t>
  </si>
  <si>
    <t>722174026</t>
  </si>
  <si>
    <t>Potrubí vodovodní plastové PPR svar polyfuze PN 20 D 50 x 8,4 mm</t>
  </si>
  <si>
    <t>722181213</t>
  </si>
  <si>
    <t>Ochrana vodovodního potrubí přilepenými termoizolačními trubicemi z PE tl do 6 mm DN přes 32 mm</t>
  </si>
  <si>
    <t>722190401</t>
  </si>
  <si>
    <t>Vyvedení a upevnění výpustku do DN 25</t>
  </si>
  <si>
    <t>722220111</t>
  </si>
  <si>
    <t>Nástěnka pro výtokový ventil G 1/2 s jedním závitem</t>
  </si>
  <si>
    <t>722220121</t>
  </si>
  <si>
    <t>Nástěnka pro baterii G 1/2 s jedním závitem</t>
  </si>
  <si>
    <t>pár</t>
  </si>
  <si>
    <t>722232045</t>
  </si>
  <si>
    <t>Kohout kulový přímý G 1 PN 42 do 185°C vnitřní závit</t>
  </si>
  <si>
    <t>722232047</t>
  </si>
  <si>
    <t>Kohout kulový přímý G 6/4 PN 42 do 185°C vnitřní závit</t>
  </si>
  <si>
    <t>722254126</t>
  </si>
  <si>
    <t>Hydrantová skříň vnitřní s výzbrojí C 52 s hydrantovým nástavcem a klíčem polyesterová hadice</t>
  </si>
  <si>
    <t>soubor</t>
  </si>
  <si>
    <t>722290226</t>
  </si>
  <si>
    <t>Zkouška těsnosti vodovodního potrubí závitového do DN 50</t>
  </si>
  <si>
    <t>722290234</t>
  </si>
  <si>
    <t>Proplach a dezinfekce vodovodního potrubí do DN 80</t>
  </si>
  <si>
    <t>998722203</t>
  </si>
  <si>
    <t>Přesun hmot procentní pro vnitřní vodovod v objektech v do 24 m</t>
  </si>
  <si>
    <t>725: Zdravotechnika - zařizovací předměty</t>
  </si>
  <si>
    <t>725 101</t>
  </si>
  <si>
    <t>D+M bidetové sedátko na WC</t>
  </si>
  <si>
    <t>725112021</t>
  </si>
  <si>
    <t>Klozet keramický závěsný na nosné stěny s hlubokým splachováním odpad vodorovný</t>
  </si>
  <si>
    <t>725121011</t>
  </si>
  <si>
    <t>Splachovač automatický pisoáru s montážní krabicí skupinový</t>
  </si>
  <si>
    <t>725211603</t>
  </si>
  <si>
    <t>Umyvadlo keramické připevněné na stěnu šrouby bílé bez krytu na sifon 600 mm</t>
  </si>
  <si>
    <t>725231203</t>
  </si>
  <si>
    <t>Bidet bez armatur výtokových keramický závěsný se zápachovou uzávěrkou</t>
  </si>
  <si>
    <t>725241142</t>
  </si>
  <si>
    <t>Vanička sprchová akrylátová čtvrtkruhová 900x900 mm</t>
  </si>
  <si>
    <t>725245131</t>
  </si>
  <si>
    <t>Zástěna sprchová dvoukřídlá do výšky 2000 mm a šířky 900 mm pro vaničky čtvrtkruhové</t>
  </si>
  <si>
    <t>725319111</t>
  </si>
  <si>
    <t>Montáž dřezu ostatních typů</t>
  </si>
  <si>
    <t>725813111</t>
  </si>
  <si>
    <t>Ventil rohový bez připojovací trubičky nebo flexi hadičky G 1/2</t>
  </si>
  <si>
    <t>725821322</t>
  </si>
  <si>
    <t>Baterie dřezové nástěnné klasické s otáčivým kulatým ústím a délkou ramínka 300 mm</t>
  </si>
  <si>
    <t>725822611</t>
  </si>
  <si>
    <t>Baterie umyvadlová stojánková páková bez výpusti</t>
  </si>
  <si>
    <t>725823121</t>
  </si>
  <si>
    <t>Baterie bidetové stojánkové klasické bez výpusti</t>
  </si>
  <si>
    <t>725841311</t>
  </si>
  <si>
    <t>Baterie sprchová nástěnná pákové</t>
  </si>
  <si>
    <t>998725203</t>
  </si>
  <si>
    <t>Přesun hmot procentní pro zařizovací předměty v objektech v do 24 m</t>
  </si>
  <si>
    <t>726: Zdravotechnika - předstěnové instalace</t>
  </si>
  <si>
    <t>726111011</t>
  </si>
  <si>
    <t>Instalační předstěna - bidet s nastavitelnou hl do 160 mm do masivní zděné kce</t>
  </si>
  <si>
    <t>726111031</t>
  </si>
  <si>
    <t>Instalační předstěna - klozet s ovládáním zepředu v 1080 mm závěsný do masivní zděné kce</t>
  </si>
  <si>
    <t>998726213</t>
  </si>
  <si>
    <t>Přesun hmot procentní pro instalační prefabrikáty v objektech v do 24 m</t>
  </si>
  <si>
    <t>SO_03: STAVEBNÍ ČÁST</t>
  </si>
  <si>
    <t xml:space="preserve">SO_03: Muzeum moderního umění </t>
  </si>
  <si>
    <t>720: Zdravotní technika</t>
  </si>
  <si>
    <t>SO_03.1: TECHNICKÉ VYBAVENÍ BUDOV</t>
  </si>
  <si>
    <t>720: Zdtravotní technika</t>
  </si>
  <si>
    <t>730: Vytápění</t>
  </si>
  <si>
    <t>750: Vzduchotechnika</t>
  </si>
  <si>
    <t>VN_ON: VEDLEJŠÍ A OSTATNÍ NÁKLADY</t>
  </si>
  <si>
    <t>DPH 21%</t>
  </si>
  <si>
    <t>01: Zařízení staveniště</t>
  </si>
  <si>
    <t>01.01</t>
  </si>
  <si>
    <t>Vybudování zařízení staveniště - pro výkon činnosti zhotovitele a jeho subdodavatelů</t>
  </si>
  <si>
    <t>01.02</t>
  </si>
  <si>
    <t>Provozní náklady zařízení staveniště - včetně čištění komunikací</t>
  </si>
  <si>
    <t>01.03</t>
  </si>
  <si>
    <t>Likvidace zařízení staveniště</t>
  </si>
  <si>
    <t>01.04</t>
  </si>
  <si>
    <t>01.05</t>
  </si>
  <si>
    <t>Ochrana zeleně - zřízení, odstranění</t>
  </si>
  <si>
    <t>DIO a DIR - Dopravně inženýrská opatření a rozhodnutí - dopravní značení po dobu výstavby</t>
  </si>
  <si>
    <t>02: Geodetické práce</t>
  </si>
  <si>
    <t>02.01</t>
  </si>
  <si>
    <t>Polohopisné a výškopisné vytyčení sítí</t>
  </si>
  <si>
    <t>02.02</t>
  </si>
  <si>
    <t>Geodetické práce - před výstavbou, v průběhu výstavby i po výstavbě</t>
  </si>
  <si>
    <t>03: Průzkumy, projektové práce</t>
  </si>
  <si>
    <t>03.01</t>
  </si>
  <si>
    <t>03.02</t>
  </si>
  <si>
    <t>03.03</t>
  </si>
  <si>
    <t>Dokumentace skutečného provedení stavby (ke kolaudaci) - v investorem požadovaném formátu a počtu vyhotovení</t>
  </si>
  <si>
    <t>04: Ostatní náklady</t>
  </si>
  <si>
    <t>04.01</t>
  </si>
  <si>
    <t>Kompletační činnost -  v rozsahu nezbytném pro provedení stavby, včetně všech souvisejících investic</t>
  </si>
  <si>
    <t>04.02</t>
  </si>
  <si>
    <t>VN_ON: Vedlejší a ostatní náklady</t>
  </si>
  <si>
    <t>Pojištění stavby</t>
  </si>
  <si>
    <t>Kč</t>
  </si>
  <si>
    <t>Vypracování dílenské dokumentace - náklady zhotovitele stavby</t>
  </si>
  <si>
    <t>Náklady spojené s předkládáním požadovaných vzorků (samostatně neuvedené v soupisu)</t>
  </si>
  <si>
    <t>Průzkumné práce - Restaurátorské průzkumy a záměry</t>
  </si>
  <si>
    <t>04.03</t>
  </si>
  <si>
    <t>RK - skříň a zapojení dle výkr. dokumentace vč. SPD - st. D</t>
  </si>
  <si>
    <t>jistič 6A/1/B - 10kA</t>
  </si>
  <si>
    <t>kompaktní procesní podstanice I/O , RS485, WEB</t>
  </si>
  <si>
    <t>terminál k procesní podstanici na panel rozvaděče</t>
  </si>
  <si>
    <t>programování - 1 I/O bod</t>
  </si>
  <si>
    <t>hladinové relé vč. Sond</t>
  </si>
  <si>
    <t>ústředna úniku plynu 2 stupně</t>
  </si>
  <si>
    <t>venkovní čidlo teploty  Pt1000</t>
  </si>
  <si>
    <t>ponorné čidlo teploty   Pt1000 + návarek</t>
  </si>
  <si>
    <t>regulátor tlaku 40-400 kPa vč. návarku</t>
  </si>
  <si>
    <t>příložné čidlo teploty Pt1000</t>
  </si>
  <si>
    <t>termostat jímkový 90-110°C havarijní vč. návarku</t>
  </si>
  <si>
    <t>termostat prostorový 0-120°C průmyslový</t>
  </si>
  <si>
    <t>termostat havarijní, 40-60°C, kapilára 1 m</t>
  </si>
  <si>
    <t xml:space="preserve">čidlo úniku plynu CO, 2 stupně </t>
  </si>
  <si>
    <t>pohon ventilu 230V/3polohy s havarijní funcí</t>
  </si>
  <si>
    <t>trubka tuhá, stř. mech.odolnost, d 20   mm, pevně</t>
  </si>
  <si>
    <t>drátěné koryto 300/50 mm vč. nosného materiálu</t>
  </si>
  <si>
    <t>drátěné koryto 60/50 mm vč. nosného materiálu</t>
  </si>
  <si>
    <t>vkl.lišta 24/22mm</t>
  </si>
  <si>
    <t>vkl.lišta 40/40mm</t>
  </si>
  <si>
    <t>nosné lano 25mm2 FeZn</t>
  </si>
  <si>
    <t>kotevní konstrukce ocel, do 5 kg pro nosné lano</t>
  </si>
  <si>
    <t xml:space="preserve">napínací šroub M16 FeZn </t>
  </si>
  <si>
    <t>třmen. svorka lanová malá</t>
  </si>
  <si>
    <t>ocelové lanko 2,5mm2 - pramenec</t>
  </si>
  <si>
    <t>třmenová svorka pro lanko 2,5mm2</t>
  </si>
  <si>
    <t>CYKY-J 3x1.5  pod omítkou</t>
  </si>
  <si>
    <t>CYKY-J 3x1.5  pevně</t>
  </si>
  <si>
    <t>CYKY-J 5x1,5, pevně</t>
  </si>
  <si>
    <t>CY 6, pevně</t>
  </si>
  <si>
    <t>CYSY 3x0,75</t>
  </si>
  <si>
    <t>CYSY 3x1,5</t>
  </si>
  <si>
    <t>CYSY 3x2,5</t>
  </si>
  <si>
    <t>CYSY 5x0,75</t>
  </si>
  <si>
    <t>SYKFY 2x2x0,5, pevně</t>
  </si>
  <si>
    <t>kr. rozvodka 8110</t>
  </si>
  <si>
    <t>spínač - sporák.přípojka 25A</t>
  </si>
  <si>
    <t>zásuvka 230V/16A - GO</t>
  </si>
  <si>
    <t xml:space="preserve">Akustický hlásič, zvuk.modul 230V </t>
  </si>
  <si>
    <t>Svítidlo 40W/IP43 vč. Žárovy</t>
  </si>
  <si>
    <t>plastová spona dl. 15cm</t>
  </si>
  <si>
    <t>Podružný a drobný montážní materiál</t>
  </si>
  <si>
    <t>Ekvipotenciální přípojnice  v samostané skříni</t>
  </si>
  <si>
    <t>Svorka pro pospojování ZSA16, vč. Cu pásku</t>
  </si>
  <si>
    <t>Kompaktní tlačítko nouzového zastavení, hřib, červené, NC/NO</t>
  </si>
  <si>
    <t xml:space="preserve"> </t>
  </si>
  <si>
    <t>Výchozí revize</t>
  </si>
  <si>
    <t>dokumentace skutečného provedení</t>
  </si>
  <si>
    <t>Pomocné montážní a zednické výpomoci</t>
  </si>
  <si>
    <t>hod</t>
  </si>
  <si>
    <t>Jedn. cena
dodávka</t>
  </si>
  <si>
    <t>Jedn. cena
montáž</t>
  </si>
  <si>
    <t>Cena
celkem</t>
  </si>
  <si>
    <t>741: Měření a regulace</t>
  </si>
  <si>
    <t>741.01</t>
  </si>
  <si>
    <t>741.02</t>
  </si>
  <si>
    <t>741.03</t>
  </si>
  <si>
    <t>741.04</t>
  </si>
  <si>
    <t>741.05</t>
  </si>
  <si>
    <t>741.06</t>
  </si>
  <si>
    <t>741.07</t>
  </si>
  <si>
    <t>741.08</t>
  </si>
  <si>
    <t>741.09</t>
  </si>
  <si>
    <t>741.10</t>
  </si>
  <si>
    <t>741.11</t>
  </si>
  <si>
    <t>741.12</t>
  </si>
  <si>
    <t>741.13</t>
  </si>
  <si>
    <t>741.14</t>
  </si>
  <si>
    <t>741.15</t>
  </si>
  <si>
    <t>741.16</t>
  </si>
  <si>
    <t>741.17</t>
  </si>
  <si>
    <t>741.18</t>
  </si>
  <si>
    <t>741.19</t>
  </si>
  <si>
    <t>741.20</t>
  </si>
  <si>
    <t>741.21</t>
  </si>
  <si>
    <t>741.22</t>
  </si>
  <si>
    <t>741.23</t>
  </si>
  <si>
    <t>741.24</t>
  </si>
  <si>
    <t>741.25</t>
  </si>
  <si>
    <t>741.26</t>
  </si>
  <si>
    <t>741.27</t>
  </si>
  <si>
    <t>741.28</t>
  </si>
  <si>
    <t>741.29</t>
  </si>
  <si>
    <t>741.30</t>
  </si>
  <si>
    <t>741.31</t>
  </si>
  <si>
    <t>741.32</t>
  </si>
  <si>
    <t>741.33</t>
  </si>
  <si>
    <t>741.34</t>
  </si>
  <si>
    <t>741.35</t>
  </si>
  <si>
    <t>741.36</t>
  </si>
  <si>
    <t>741.37</t>
  </si>
  <si>
    <t>741.38</t>
  </si>
  <si>
    <t>741.39</t>
  </si>
  <si>
    <t>741.40</t>
  </si>
  <si>
    <t>741.41</t>
  </si>
  <si>
    <t>741.42</t>
  </si>
  <si>
    <t>741.43</t>
  </si>
  <si>
    <t>741.44</t>
  </si>
  <si>
    <t>741.45</t>
  </si>
  <si>
    <t>741.46</t>
  </si>
  <si>
    <t>741.47</t>
  </si>
  <si>
    <t>741.48</t>
  </si>
  <si>
    <t>741.49</t>
  </si>
  <si>
    <t>Vzduchotechnika</t>
  </si>
  <si>
    <t>-</t>
  </si>
  <si>
    <t>radiální ventilátor Maico ER 100</t>
  </si>
  <si>
    <t>těsná zpětná klapka Elektrodesign RSKT 80</t>
  </si>
  <si>
    <t>těsná zpětná klapka Elektrodesign RSKW 100</t>
  </si>
  <si>
    <t>dveřní mřížka</t>
  </si>
  <si>
    <t>protidešťová stříška Elektrodesign RH 100</t>
  </si>
  <si>
    <t xml:space="preserve">protidešťová stříška Elektrodesign RH 125 </t>
  </si>
  <si>
    <t>protidešťová stříška Elektrodesign RH 160</t>
  </si>
  <si>
    <t>spiro potrubí d80</t>
  </si>
  <si>
    <t>spiro potrubí d100</t>
  </si>
  <si>
    <t>spiro potrubí d125</t>
  </si>
  <si>
    <t>spiro potrubí d140</t>
  </si>
  <si>
    <t>spiro potrubí d160</t>
  </si>
  <si>
    <t>nerezové potrubí d100</t>
  </si>
  <si>
    <t>nerezové potrubí d125</t>
  </si>
  <si>
    <t>nerezové potrubí d160</t>
  </si>
  <si>
    <t>P1</t>
  </si>
  <si>
    <t>koleno d80/90°</t>
  </si>
  <si>
    <t>P2</t>
  </si>
  <si>
    <t>koleno d100/90°</t>
  </si>
  <si>
    <t>P3</t>
  </si>
  <si>
    <t>koleno d125/90°</t>
  </si>
  <si>
    <t>P4</t>
  </si>
  <si>
    <t>koleno d160/90°</t>
  </si>
  <si>
    <t>P5</t>
  </si>
  <si>
    <t>přechod d80/d100</t>
  </si>
  <si>
    <t>P6</t>
  </si>
  <si>
    <t>Tkus d80/d80</t>
  </si>
  <si>
    <t>P7</t>
  </si>
  <si>
    <t>Tkus d100/d100</t>
  </si>
  <si>
    <t>P8</t>
  </si>
  <si>
    <t>Tkus d100/d125</t>
  </si>
  <si>
    <t>P9</t>
  </si>
  <si>
    <t>Tkus d125/d80</t>
  </si>
  <si>
    <t>P10</t>
  </si>
  <si>
    <t>Tkus d125/d125</t>
  </si>
  <si>
    <t>P11</t>
  </si>
  <si>
    <t>Tkus d160/d80</t>
  </si>
  <si>
    <t>P12</t>
  </si>
  <si>
    <t>Tkus d160/d160</t>
  </si>
  <si>
    <t>P13</t>
  </si>
  <si>
    <t>Tkus s přechodem d80/d100/d80</t>
  </si>
  <si>
    <t>P14</t>
  </si>
  <si>
    <t>Tkus s přechodem d80/d125/d80</t>
  </si>
  <si>
    <t>P15</t>
  </si>
  <si>
    <t>Tkus s přechodem d140/d160/d80</t>
  </si>
  <si>
    <t>P16</t>
  </si>
  <si>
    <t>Tkus s přechodem d100/d125/d80</t>
  </si>
  <si>
    <t>P17</t>
  </si>
  <si>
    <t>Tkus s přechodem d100/d140/d80</t>
  </si>
  <si>
    <t>P18</t>
  </si>
  <si>
    <t>Tkus s přechodem d100/d125/d100</t>
  </si>
  <si>
    <t>P19</t>
  </si>
  <si>
    <t>Tkus s přechodem d125/d160/d125</t>
  </si>
  <si>
    <t>P20</t>
  </si>
  <si>
    <t>Tkus s přechodem d100/d160/d125</t>
  </si>
  <si>
    <t>Vytápění</t>
  </si>
  <si>
    <t>1. Zdroj tepla</t>
  </si>
  <si>
    <t>akumulační zásobník otopné vody SBP 1000 E o objemu 1000 litrů včetně izolace WDH 1000 SBP</t>
  </si>
  <si>
    <t>zplyňovací kotel na kusové dřevo ATMOS DC 100 o jmen. výkonu 99 kW</t>
  </si>
  <si>
    <t>Laddomat 22</t>
  </si>
  <si>
    <t>pojistný ventil Giacomini 1" (250 kPa)</t>
  </si>
  <si>
    <t>kompresor. expanzní automat Reflexomat Compact RC 300</t>
  </si>
  <si>
    <t>Reflex Servitec 35 - podtlak. odplyňování vč. doplňování</t>
  </si>
  <si>
    <t>kombinace armarur pro doplňování vody Reflex Fillset</t>
  </si>
  <si>
    <t>odlučovač kalu Reflex Exdirt D 60.3 s TI Reflex Exiso</t>
  </si>
  <si>
    <t>automatická odvzdušňovací armatura Reflex Exvoid T ½ s TI Reflex Exiso</t>
  </si>
  <si>
    <t>kombi zásobník TV Regulus RBC 200 o objemu 214 litrů, el. topné těleso ETT-M - 3 kW</t>
  </si>
  <si>
    <t>ekvitermní regulátor</t>
  </si>
  <si>
    <t>venkovní čidlo teploty</t>
  </si>
  <si>
    <t xml:space="preserve">rozdělovač sběrač pro 3 otopné okruhy </t>
  </si>
  <si>
    <t>neuzaviratelný otvor pro přívod vzduchu 500x500 mm + protidešťová žaluzie + síťka z řídkého tahokovu</t>
  </si>
  <si>
    <t>neuzaviratelný otvor pro odvod vzduchu 250x250 mm + protidešťová žaluzie + síťka z řídkého tahokovu + 6m hranaté potrubí 250x250</t>
  </si>
  <si>
    <t>kouřovod od kotlů na tuhá paliva komplet včetně komína včetně protidešťové stříšky a vyfrézování stávajících komínu</t>
  </si>
  <si>
    <t>MaR - zabezpečení kotelny podle Vyhl. 91/93 Sb. ČÚBP</t>
  </si>
  <si>
    <t>2. Armatury</t>
  </si>
  <si>
    <t>termostatická hlavice</t>
  </si>
  <si>
    <t>regulační šroubení IMI Regulux DN 15</t>
  </si>
  <si>
    <t>termostatický "H" ventil IMI Multilux DN 15</t>
  </si>
  <si>
    <t>vyvažovací ventil IMI TA STAD 1/2"</t>
  </si>
  <si>
    <t>vyvažovací ventil IMI TA STAD 3/4"</t>
  </si>
  <si>
    <t>vyvažovací ventil IMI TA STAD 1"</t>
  </si>
  <si>
    <t>vyvažovací ventil IMI TA STAD 5/4"</t>
  </si>
  <si>
    <t>regulátor tlak. Diference IMI TA STAP 10-40 5/4"</t>
  </si>
  <si>
    <t>regulátor tlak. Diference IMI TA STAP 10-40 6/4"</t>
  </si>
  <si>
    <t>zonový ventil on/off Danfoss AMZ 112 DN 32 včetně pohonu</t>
  </si>
  <si>
    <t>zonový ventil on/off Danfoss AMZ 112 DN 40 včetně pohonu</t>
  </si>
  <si>
    <t>prostorový termostat Danfoss RET</t>
  </si>
  <si>
    <t>oběhové čerpadlo UP 30/1-8 PCV</t>
  </si>
  <si>
    <t>oběhové čerpadlo Grundfos Magma 3 80-60F</t>
  </si>
  <si>
    <t>oběhové čerpadlo Grundfos Nová Alpha2 32-50</t>
  </si>
  <si>
    <t>oběhové čerpadlo Grundfos Nová Alpha2 25-40</t>
  </si>
  <si>
    <t>3c směšovací ventil IMI CV316 RGA 1/2", Kvs=2,5 m3/h + servopohon dle MaR</t>
  </si>
  <si>
    <t>havarijní termostat Giacomini K373 - 50°C</t>
  </si>
  <si>
    <t>příložné čidlo teploty otopné vody</t>
  </si>
  <si>
    <t>mezipřírubová klapka DN 100</t>
  </si>
  <si>
    <t>mezipřírubová klapka DN 80</t>
  </si>
  <si>
    <t>kulový uzávěr DN 50</t>
  </si>
  <si>
    <t>kulový uzávěr DN 32</t>
  </si>
  <si>
    <t>kulový uzávěr DN 25</t>
  </si>
  <si>
    <t>filtr přírubový DN 80</t>
  </si>
  <si>
    <t>filtr DN 50</t>
  </si>
  <si>
    <t>filtr DN 32</t>
  </si>
  <si>
    <t>filtr DN 25</t>
  </si>
  <si>
    <t>zpětná klapka přírubová DN 80</t>
  </si>
  <si>
    <t>zpětná klapka přírubová DN 100</t>
  </si>
  <si>
    <t>zpětná klapka DN 32</t>
  </si>
  <si>
    <t>zpětná klapka DN 25</t>
  </si>
  <si>
    <t>vypouštěcí kohout 1/2"</t>
  </si>
  <si>
    <t>odvzduš. ventil 1/2"</t>
  </si>
  <si>
    <t>teploměr 0-100 °C</t>
  </si>
  <si>
    <t>manometr 0-400 kPa</t>
  </si>
  <si>
    <t>3. Potrubí</t>
  </si>
  <si>
    <t>3.1 měď Supersan</t>
  </si>
  <si>
    <t>15x1</t>
  </si>
  <si>
    <t>18x1</t>
  </si>
  <si>
    <t>22x1</t>
  </si>
  <si>
    <t>28x1,5</t>
  </si>
  <si>
    <t>35x1,5</t>
  </si>
  <si>
    <t>42x1,5</t>
  </si>
  <si>
    <t>54x1,5</t>
  </si>
  <si>
    <t>3.2 ocelové hladké bezešvé ČSN 42 5715</t>
  </si>
  <si>
    <t>DN 50</t>
  </si>
  <si>
    <t>DN 65</t>
  </si>
  <si>
    <t>DN 80</t>
  </si>
  <si>
    <t>DN 100</t>
  </si>
  <si>
    <t>4. Tepelná izolace</t>
  </si>
  <si>
    <t>4.1 Armacell Tubolit DG</t>
  </si>
  <si>
    <t>15x1 -&gt; tl. = 20 mm</t>
  </si>
  <si>
    <t>18x1 -&gt; tl. = 20 mm</t>
  </si>
  <si>
    <t>22x1 -&gt; tl. = 20 mm</t>
  </si>
  <si>
    <t>28x1,5 -&gt; tl. = 20 mm</t>
  </si>
  <si>
    <t>35x1,5 -&gt; tl. = 20 mm</t>
  </si>
  <si>
    <t>42x1,5 -&gt; tl. = 20 mm</t>
  </si>
  <si>
    <t>4.2 Rockwool PIPO ALS</t>
  </si>
  <si>
    <t>54x2 -&gt; tl. = 40 mm</t>
  </si>
  <si>
    <t>DN 50 -&gt; tl. = 40 mm</t>
  </si>
  <si>
    <t>DN 65 -&gt; tl. = 50 mm</t>
  </si>
  <si>
    <t>DN 80 -&gt; tl. = 50 mm</t>
  </si>
  <si>
    <t>DN 100 -&gt; tl. = 50 mm</t>
  </si>
  <si>
    <t>5. Otopné plochy</t>
  </si>
  <si>
    <t>5.1 desková otopná tělesa Korado Radik VK</t>
  </si>
  <si>
    <t>11-060050-60</t>
  </si>
  <si>
    <t>11-060070-60</t>
  </si>
  <si>
    <t>11-060080-60</t>
  </si>
  <si>
    <t>11-060090-60</t>
  </si>
  <si>
    <t>11-060100-60</t>
  </si>
  <si>
    <t>21-060080-60</t>
  </si>
  <si>
    <t>21-060090-60</t>
  </si>
  <si>
    <t>21-060100-60</t>
  </si>
  <si>
    <t>21-060110-60</t>
  </si>
  <si>
    <t>21-060120-60</t>
  </si>
  <si>
    <t>22-060060-60</t>
  </si>
  <si>
    <t>22-060080-60</t>
  </si>
  <si>
    <t>22-060090-60</t>
  </si>
  <si>
    <t>22-060100-60</t>
  </si>
  <si>
    <t>22-060110-60</t>
  </si>
  <si>
    <t>22-060120-60</t>
  </si>
  <si>
    <t>22-060140-60</t>
  </si>
  <si>
    <t>33-060060-60</t>
  </si>
  <si>
    <t>33-060100-60</t>
  </si>
  <si>
    <t>33-060110-60</t>
  </si>
  <si>
    <t>33-060120-60</t>
  </si>
  <si>
    <t>33-060140-60</t>
  </si>
  <si>
    <t>33-060180-60</t>
  </si>
  <si>
    <t>5.2 trubková otopná tělesa Korado Koraux Linear Classic - M</t>
  </si>
  <si>
    <t>KLC-122045-00M + přímotopná el. patrona</t>
  </si>
  <si>
    <t>KLC-150045-00M + přímotopná el. patrona</t>
  </si>
  <si>
    <t>KLC-182045-00M + přímotopná el. patrona</t>
  </si>
  <si>
    <t>5.3 Podlahové vytápění Giacomini - mokrý systém</t>
  </si>
  <si>
    <t>Nopová deska Giacomini R982Q - T50 H37</t>
  </si>
  <si>
    <t>Okrajová dilatační páska Giacomini K369</t>
  </si>
  <si>
    <t>R/S Giacomini R553FK s kulovými kohouty, teploměryprůtokoměry, vypouštěním a odvzdušněním 1"x18/12 - 12okruhů okruhů</t>
  </si>
  <si>
    <t>skříň do zdi Giacomini R500D</t>
  </si>
  <si>
    <t>PE-X potrubí Giacomini R996 - 17x2 mm</t>
  </si>
  <si>
    <t>Elektroinstalace - silnoproud, hromosvod</t>
  </si>
  <si>
    <t>1) Rozváděče</t>
  </si>
  <si>
    <t>Hlavní rozváděč NN označení RH, 3+N+PE, 400 V, 50 Hz, Iks = 10kA, oceloplechový, provedení do niky, včetně kompletní výstroje a výzbroje, včetně průvodní dokumentace, provedení dle v.č. El 11</t>
  </si>
  <si>
    <t xml:space="preserve">Rozváděč  měření NN označení RE, 3+N+PE, 400 V, 50 Hz, Iks = 10 kA, oceloplechový, provedení do niky, včetně kompletní výstrojevýzbroje, včetně průvodní dokumentace, provedení dle v.č. El 12Patrový rozváděč NN označení RSZ 2 - Z, 3+N+PE, 400 V, 50 Hz, </t>
  </si>
  <si>
    <t>Patrový rozváděč NN označení RSZ 2 - Z, 3+N+PE, 400 V, 50 Hz, Iks = 6 kA, oceloplechový, provedení do niky, včetně kompletní výstroje a výzbroje, včetně průvodní dokumentace, provedení dle v.č. El 14</t>
  </si>
  <si>
    <t>Patrový rozváděč NN označení RSZ 3 - V, 3+N+PE, 400 V, 50 Hz, Iks = 6 kA, oceloplechový, provedení do niky, včetně kompletní výstroje a výzbroje, včetně průvodní dokumentace, provedení dle v.č. El 15</t>
  </si>
  <si>
    <t>Patrový rozváděč NN označení RSZ 4 - Z, 3+N+PE, 400 V, 50 Hz, Iks = 6 kA, oceloplechový, provedení do niky, včetně kompletní výstroje a výzbroje, včetně průvodní dokumentace, provedení dle v.č. El 16</t>
  </si>
  <si>
    <t>Patrový rozváděč NN označení RSZ 5 - V, 3+N+PE, 400 V, 50 Hz, Iks = 6 kA, oceloplechový, provedení do niky, včetně kompletní výstroje a výzbroje, včetně průvodní dokumentace, provedení dle v.č. El 17</t>
  </si>
  <si>
    <t>Patrový rozváděč NN označení RSZ 6 - Z, 3+N+PE, 400 V, 50 Hz, Iks = 6 kA, oceloplechový, provedení do niky, včetně kompletní výstroje a výzbroje, včetně průvodní dokumentace, provedení dle v.č. El 18</t>
  </si>
  <si>
    <t>Patrový rozváděč NN označení RSZ 7 - V, 3+N+PE, 400 V, 50 HzIks = 6 kA, oceloplechový, provedení do niky, včetně kompletní výstroje a výzbroje, včetně průvodní dokumentace, provedení dlev.č. El 19</t>
  </si>
  <si>
    <t>Patrový rozváděč NN označení RSZ 8 - Z, 3+N+PE, 400 V, 50 HzIks = 6 kA, oceloplechový, provedení do niky, včetně kompletní výstroje a výzbroje, včetně průvodní dokumentace, provedení dlev.č. El 20</t>
  </si>
  <si>
    <t>Plastová nástěnná rozvodnice RP 1, 1+N+PE, 230 V, 50 Hz, včetněkompletní výstroje a výzbroje, včetně průvodní dokumentace, provedení dle v.č. El 21Plastová nástěnná rozvodnice RP 2, 3+N+PE, 400 V, 50 Hz, včetně</t>
  </si>
  <si>
    <t>Plastová nástěnná rozvodnice RP 2, 3+N+PE, 400 V, 50 Hz, včetněkompletní výstroje a výzbroje, včetně průvodní dokumentace, provedení dle v.č. El 22Plastová nástěnná rozvodnice RG - gastro, 3+N+PE, 400 V, 50 Hz</t>
  </si>
  <si>
    <t>Plastová nástěnná rozvodnice RG - gastro, 3+N+PE, 400 V, 50 Hzvčetně kompletní výstroje a výzbroje, včetně průvodní dokumentaceprovedení dle v.č. El 13</t>
  </si>
  <si>
    <t>Plastová nástěnná rozvodnice R - sál, 3+N+PE, 400 V, 50 Hz, včetně kompletní výstroje a výzbroje, včetně průvodní dokumentaceprovedení dle v.č. El 23</t>
  </si>
  <si>
    <t>Plastová nástěnná rozvodnice RK - kotelna, 3+N+PE, 400 V, 50včetně kompletní výstroje a výzbroje, včetně průvodní dokumentaceprovedení dle v.č. El 24</t>
  </si>
  <si>
    <t>Zásuvková skříň plastová, nástěnné provedení ZS - lustr, 3+N+PE400 V, 50 Hz, včetně kompletní výstroje a výzbroje, včetně průvodnídokumentace, provedení dle v.č. El 42</t>
  </si>
  <si>
    <t xml:space="preserve">Zásuvková skříň plastová, nástěnné provedení ZS - kotelna, ZSsál, 3+N+PE, 400 V, 50 Hz, včetně kompletní výstroje a výzbrojevčetně průvodní dokumentace, provedení:  1 x jistič 3/32/B, 1x chránič 40A/3F/30 mA, 1 x jistič 3/16A/B, 2 x jistič 1/16A/B, 1 x zásuvka 16A, 400 V, IP 44, 2 x zásuvka 230 V,50 Hz, IP 44. </t>
  </si>
  <si>
    <t>2) Nouzové osvětlení</t>
  </si>
  <si>
    <t>CBS - bateriová ústředna  pro napájení nouzových svítidel, 230/24 VAC/DC, 18 okruhů, kapacita 12 Ah, 24 V, DC, monitoring po fázovém vodiči, standard SNO systems.Svítidlo s piktogramem , LED, 1W, IP 44, nástěnné</t>
  </si>
  <si>
    <t>Svítidlo s piktogramem , LED, 1W, IP 44, nástěnné</t>
  </si>
  <si>
    <t>Svítidlo bezpečnostní LED, 3 W, IP 44, přisazené</t>
  </si>
  <si>
    <t>Monitor výpadku napětí v NN rozváděči</t>
  </si>
  <si>
    <t>3) Svítidla</t>
  </si>
  <si>
    <t>Svítidlo LED, 61 W, IP 54, neregulovaný zdroj, přisazené stropnívčetně zdrojů a standardního příslušenství standard PL 7000 - Modus</t>
  </si>
  <si>
    <t>Svítidlo LED, 39 W, IP 54, neregulovaný zdroj, přisazené stropnívčetně zdrojů a standardního příslušenství,standard KX 5000 - Modus</t>
  </si>
  <si>
    <t>Svítidlo LED, 27 W, IP 44, neregulovaný zdroj, přisazené stropnístandard BRSB - Modus</t>
  </si>
  <si>
    <t>Svítidlo LED, 32 W, IP 54, neregulovaný zdroj, přisazené stropní,včetně zdrojů a standardního příslušenství, standard PL 3500 - Modus</t>
  </si>
  <si>
    <t>Svítidlo LED, 14 W, IP 44, neregulovaný zdroj, přisazené kruhovéstropní,včetně zdrojů a standardního příslušenství, standard BRSBModus</t>
  </si>
  <si>
    <t>Svítidlo zářivkové 2 x 36 W, IP 54, elektronický předřadník,včetnězdrojů a standardního příslušenství</t>
  </si>
  <si>
    <t>4) Kabely</t>
  </si>
  <si>
    <t>Kabel CHKE - V, 90 minut 3J x 1,5 mm2 , pod omítku</t>
  </si>
  <si>
    <t>Kabel CHKE - V, 90 minut 3J x 2,5 mm2 , pod omítku</t>
  </si>
  <si>
    <t>Kabel CYKY 3J x 1,5 mm2, pod omítku</t>
  </si>
  <si>
    <t>Kabel CYKY 3J x 2,5 mm2, pod omítku</t>
  </si>
  <si>
    <t>Kabel CYKY 5J x 1,5 mm2, pod omítku</t>
  </si>
  <si>
    <t>Kabel CYKY 5J x 2,5 mm2, pod omítku</t>
  </si>
  <si>
    <t>Kabel CYKY 3J x 4 mm2, pod omítku</t>
  </si>
  <si>
    <t>Kabel CYKY 5J x 4 mm2, pod omítku</t>
  </si>
  <si>
    <t>Kabel CYKY 5J x 6 mm2, pod omítku</t>
  </si>
  <si>
    <t>Kabel CYY 1 x 70 mm2, pod omítku</t>
  </si>
  <si>
    <t>Kabel CY 1 x 35 mm2, pod omítku</t>
  </si>
  <si>
    <t>Kabel CY 1 x 6 mm2, pod omítku</t>
  </si>
  <si>
    <t>5) Hromosvod, uzemnění</t>
  </si>
  <si>
    <t>Vodič kruhový holý Cu průměr 8 mm, hlazený</t>
  </si>
  <si>
    <t>Pásek FeZn 30/4 mm</t>
  </si>
  <si>
    <t>Jímací tyč Cu, výška 2m, včetně držáku a ochranné stříšky</t>
  </si>
  <si>
    <t>Svorka zkušební Cu</t>
  </si>
  <si>
    <t>Svorka odbočná Cu 8 mm</t>
  </si>
  <si>
    <t>Svorka křížová Cu 8 mm</t>
  </si>
  <si>
    <t>Svorka spojovací Cu 8 mm</t>
  </si>
  <si>
    <t>Ochranný úhelník FeZn výška 2 m</t>
  </si>
  <si>
    <t>Olověný plech PB, síla 1,5 mm</t>
  </si>
  <si>
    <t>Podpěra vedení do zdiva 8 mm Cu</t>
  </si>
  <si>
    <t>Podpěra vedení Cu 8 mm2, pod střešní krytinu, malý prejz</t>
  </si>
  <si>
    <t>Hlavní ochranná přípojnice HOP, mosaz, 1 x 30/4mm, 2 x 70 mm2,10 x 35 mm2, 10 x 6 mm2</t>
  </si>
  <si>
    <t>Hlavní ochranná přípojnice HOP - SZ, mosaz, 2 x 35 mm2, 15 x 6mm2</t>
  </si>
  <si>
    <t>6) Elektroinstalace</t>
  </si>
  <si>
    <t>Vypínač jednopólový pod omítku, včetně krabice, standard Tango</t>
  </si>
  <si>
    <t>Vypínač střídavý pod omítku, včetně krabice, standard Tango</t>
  </si>
  <si>
    <t>Vypínač seriový pod omítku, včetně krabice, standard Tango</t>
  </si>
  <si>
    <t>Vypínač křížový pod omítku, včetně krabice, standard Tango</t>
  </si>
  <si>
    <t>Vypínač jednopólový na omítku IP 44, standard Praktik</t>
  </si>
  <si>
    <t>Vypínač střídavý na omítku IP 44, standard Praktik</t>
  </si>
  <si>
    <t>Tlačítko nouzové 1/0 pod omítku, včetně krabice, standard Tango</t>
  </si>
  <si>
    <t>Zásuvka dvojitá, 230 V, 16 A, pod omítku, včetně krabice, standardTango</t>
  </si>
  <si>
    <t xml:space="preserve">Zásuvka 3F/400 V, 16A, IP 44 na omítku, šikmá </t>
  </si>
  <si>
    <t>Zásuvka jednoduchá 230 V, 16 A, IP 44 na omítku</t>
  </si>
  <si>
    <t>Zásuvka dvojitá 230 V, 16 A, IP 44 na omítku</t>
  </si>
  <si>
    <t xml:space="preserve">Prostorové čidlo PIR, 360° </t>
  </si>
  <si>
    <t>Systém přivolání pomoci opticko / akustický WC - invalidé</t>
  </si>
  <si>
    <t>Tlačítko STOP, včetně krabice, 0/1, pod sklo, s aretací</t>
  </si>
  <si>
    <t>7) Drobný a pomocný materiál</t>
  </si>
  <si>
    <t>Konstrukce klasická FeZn</t>
  </si>
  <si>
    <t>Trubka plastová pevná P 21</t>
  </si>
  <si>
    <t>Trubka plastová pevná P 29</t>
  </si>
  <si>
    <t>Trubka ocelová P 21 FeZn</t>
  </si>
  <si>
    <t>Trubka ocelová P 29 FeZn</t>
  </si>
  <si>
    <t>Trubka plastová ohebná P 29</t>
  </si>
  <si>
    <t>Trubka plastová ohebná P 50</t>
  </si>
  <si>
    <t>Krabice odbočná včetně svorkovnice, pod omítku</t>
  </si>
  <si>
    <t>Krabice odbočná včetně svorkovnice, na omítku IP 44</t>
  </si>
  <si>
    <t>Drobný a pomocný materiál</t>
  </si>
  <si>
    <t xml:space="preserve">Protipožární utěsnění, odolnost 60 minut </t>
  </si>
  <si>
    <t>Stavební úpravy v rozsahu silnoproudu</t>
  </si>
  <si>
    <t>8) Ostatní</t>
  </si>
  <si>
    <t>Montáž, revize, uvedení do provozu</t>
  </si>
  <si>
    <t>Zpracování dokumentace pro provedení stavby DPS</t>
  </si>
  <si>
    <t>Demontáž stávající elektroinstalace v nutném rozsahu, zjištěnískutečného stavu</t>
  </si>
  <si>
    <t>Zpracování dokumentace skutečného provedení stavby DSPS</t>
  </si>
  <si>
    <t>Ostatní náklady SO 01</t>
  </si>
  <si>
    <t>740: Elektroinstalace - silnoproud</t>
  </si>
  <si>
    <t>Jistič 6B/1, 6A</t>
  </si>
  <si>
    <t>Přepěťová ochrana typ 3 s filtrem</t>
  </si>
  <si>
    <t>Kabel CYKY 3Cx1,5</t>
  </si>
  <si>
    <r>
      <t xml:space="preserve">JA-106KR Ústředna s GSM/GPRS/LAN komunikátorem a rádiovým modulem.  </t>
    </r>
    <r>
      <rPr>
        <sz val="9"/>
        <rFont val="Arial CE"/>
        <charset val="238"/>
      </rPr>
      <t xml:space="preserve">   </t>
    </r>
  </si>
  <si>
    <t>Sběrnicový prístupový modul s displejem, klávesnicí a RFID JA – 114 E</t>
  </si>
  <si>
    <t>Bezkontaktní přístupový RFID přívěšek 125kHz pro systém JA-100   JA - 191 J</t>
  </si>
  <si>
    <t>Sběrnicový PIR detektor pohybu JA – 110 PC</t>
  </si>
  <si>
    <t>Sběrnicový kombinovaný detektor kouře a teploty JA – 111 ST – A</t>
  </si>
  <si>
    <t>Bezdrátový kombinovaný detektor kouře a teploty JA – 151 ST – A</t>
  </si>
  <si>
    <t>Sběrnicový modul pro připojení bezdrátových komponentů JA – 110 R</t>
  </si>
  <si>
    <t xml:space="preserve">Sběrnicová siréna vnitrní  JA – 110 A           </t>
  </si>
  <si>
    <t>Čtyř drátový plastový magnetický kontakt se sabotážní smyčkou, rozměry 54 x 13 x 13 mm, pracovní mezera max. 25 mm, barva bílá, typ NC, délka přívodního kabelu 3 m, JA  - 111 M .</t>
  </si>
  <si>
    <t>Zdroj přídavný AW 300</t>
  </si>
  <si>
    <t>Akumulátor kapacita 18 Ah, nominální napětí 12 Vss, hmotnost 5,5 kg</t>
  </si>
  <si>
    <t>Rozbočovač sběrnice JA  - 110 Z – B v montážní krabici JA 190 PL</t>
  </si>
  <si>
    <t xml:space="preserve">Krabice přístrojová </t>
  </si>
  <si>
    <t>Krabice protahovací</t>
  </si>
  <si>
    <t>Krabice KT 250</t>
  </si>
  <si>
    <t>Lišta 40x20</t>
  </si>
  <si>
    <t>Lišta 40x40</t>
  </si>
  <si>
    <t>Trubka plastová ohebná prům 29 mm</t>
  </si>
  <si>
    <t>Trubka plastová ohebná prům 16 mm</t>
  </si>
  <si>
    <t>Trubka KOPOFLEX KF 09040</t>
  </si>
  <si>
    <t>Kabel CC-11</t>
  </si>
  <si>
    <t>Ostatní instalační materiál</t>
  </si>
  <si>
    <t>Ukončení kabelů</t>
  </si>
  <si>
    <t>Oživení ústředen, zaškolení obsluhy</t>
  </si>
  <si>
    <t>Montáž na stávajících zařízeních, demontáže</t>
  </si>
  <si>
    <t>Lehké přenosné lešení do 1,2m</t>
  </si>
  <si>
    <t>Prostup stěnou</t>
  </si>
  <si>
    <t>Prostup stropem</t>
  </si>
  <si>
    <t>Drážka ve stěně 30x50 mm</t>
  </si>
  <si>
    <r>
      <t xml:space="preserve">Nový datový rozváděč - </t>
    </r>
    <r>
      <rPr>
        <sz val="9"/>
        <color indexed="8"/>
        <rFont val="Tahoma"/>
        <family val="2"/>
        <charset val="238"/>
      </rPr>
      <t>Rozvaděč stojan. 2 x skříň 42U/80x60, šedý,  10xPatch panel 48 RJ 45 UTP cat 6 osaz. 428, 428xPatch kabel UTP 1m, cat 6A, šedý, s litou ochranou, 428xPatch kabel STP 3m, cat 6, šedý, s litou ochranou, 10x19' vyvazovací panel 1U, vyvazovací lišty horizontální, vyvazovací lišty vertikální, 6xpolička perforovaná 1U/450mm
19'', 4xnapájecí lišta 5x220V s přep.ohranou, 3m, 2x ventilátor, optická vana 19“, 10 x
48 Port Fast Ethernet Smartswitch PoE</t>
    </r>
  </si>
  <si>
    <t>Přepěťová ochrana na UTP kabel cat 6A</t>
  </si>
  <si>
    <t>Přepěťová ochrana na telefonní kabel</t>
  </si>
  <si>
    <t>Server</t>
  </si>
  <si>
    <t>PC 2x RJ 45 UTP cat 6</t>
  </si>
  <si>
    <t>Krabice přístrojová hluboká pod omítku</t>
  </si>
  <si>
    <t>Krabice odbočná prům 125 mm</t>
  </si>
  <si>
    <t>Trubka plastová ohebná prům 50 mm podlahová</t>
  </si>
  <si>
    <t>Trubka plastová ohebná prům 63 mm podlahová</t>
  </si>
  <si>
    <t>Trubka plastová ohebná prům 90 mm podlahová</t>
  </si>
  <si>
    <t>Lišta LV 40x40</t>
  </si>
  <si>
    <t>Žlab plastový bílý 180x60 mm</t>
  </si>
  <si>
    <t xml:space="preserve">Kabel UTP cat 6A celoměděný </t>
  </si>
  <si>
    <t>Optický kabel 4 vláknový</t>
  </si>
  <si>
    <t>Trubka HDPE 40</t>
  </si>
  <si>
    <t>Kabel TCEPKPFLE 5XN 0,8</t>
  </si>
  <si>
    <t>Trubka KOPOFLEX KF 09063</t>
  </si>
  <si>
    <t>Certifikované měření počítačové sítě, vystavení protokolu</t>
  </si>
  <si>
    <t>PD skutečného provedení</t>
  </si>
  <si>
    <t>Prostup stěnou včetně začištění a vymalování</t>
  </si>
  <si>
    <t>Prostup stropem včetně začištění a vymalování</t>
  </si>
  <si>
    <t>Drážka ve stěně 30x50 mm včetně začištění a vymalování</t>
  </si>
  <si>
    <t>Zemní práce</t>
  </si>
  <si>
    <t>Kabelová rýha výkop, zához, zem tř 3, hl 0,8m, kabelové lože, výstražná folie</t>
  </si>
  <si>
    <t>Kabelová rýha výkop, zához, zem tř 3, hl 1,1m, kabelové lože, výstražná folie</t>
  </si>
  <si>
    <t>ELEKTRONICKÉ KOMUNIKACE – EZS</t>
  </si>
  <si>
    <t>ELEKTRONICKÉ KOMUNIKACE – POČÍTAČOVÁ SÍŤ</t>
  </si>
  <si>
    <t>Počítačová síť</t>
  </si>
  <si>
    <t>EZS</t>
  </si>
  <si>
    <t>KAMEROVÝ SYSTÉM</t>
  </si>
  <si>
    <t>Kamerový systém</t>
  </si>
  <si>
    <t>741.1</t>
  </si>
  <si>
    <t>741.2</t>
  </si>
  <si>
    <t>741.3</t>
  </si>
  <si>
    <t>741.3: Kamerový systém</t>
  </si>
  <si>
    <t>741.2: Elektronické komunikace - počítačová síť</t>
  </si>
  <si>
    <t>741.2: Elektronické komunikace - EZS</t>
  </si>
  <si>
    <t>OBNOVA AREÁLU 
ZÁMKU TÝNEC
SO03 Muzeum moderního umění</t>
  </si>
  <si>
    <t>SOUPIS PRACÍ S VÝKAZEM VÝMĚR</t>
  </si>
  <si>
    <t>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</si>
</sst>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 #,##0.00\ &quot;Kč&quot;_-;\-* #,##0.00\ &quot;Kč&quot;_-;_-* &quot;-&quot;??\ &quot;Kč&quot;_-;_-@_-"/>
    <numFmt numFmtId="43" formatCode="_-* #,##0.00\ _K_č_-;\-* #,##0.00\ _K_č_-;_-* &quot;-&quot;??\ _K_č_-;_-@_-"/>
    <numFmt numFmtId="164" formatCode="_(#,##0&quot;.&quot;_);;;_(@_)"/>
    <numFmt numFmtId="165" formatCode="_(#,##0.0??;\-\ #,##0.0??;&quot;–&quot;???;_(@_)"/>
    <numFmt numFmtId="166" formatCode="_(#,##0.00_);[Red]\-\ #,##0.00_);&quot;–&quot;??;_(@_)"/>
    <numFmt numFmtId="167" formatCode="_(#,##0_);[Red]\-\ #,##0_);&quot;–&quot;??;_(@_)"/>
    <numFmt numFmtId="168" formatCode="_(#,##0.00000_);[Red]\-\ #,##0.00000_);&quot;–&quot;??;_(@_)"/>
    <numFmt numFmtId="169" formatCode="_(#,##0.0_);[Red]\-\ #,##0.0_);&quot;–&quot;??;_(@_)"/>
    <numFmt numFmtId="170" formatCode="_(#,##0\._);;;_(@_)"/>
    <numFmt numFmtId="171" formatCode="_(#,##0.0??;&quot;- &quot;#,##0.0??;\–???;_(@_)"/>
    <numFmt numFmtId="172" formatCode="_(#,##0.00_);[Red]&quot;- &quot;#,##0.00_);\–??;_(@_)"/>
    <numFmt numFmtId="173" formatCode="_(#,##0_);[Red]&quot;- &quot;#,##0_);\–??;_(@_)"/>
    <numFmt numFmtId="174" formatCode="_-* #,##0\ &quot;zł&quot;_-;\-* #,##0\ &quot;zł&quot;_-;_-* &quot;-&quot;\ &quot;zł&quot;_-;_-@_-"/>
    <numFmt numFmtId="175" formatCode="_-* #,##0&quot; zł&quot;_-;\-* #,##0&quot; zł&quot;_-;_-* &quot;- zł&quot;_-;_-@_-"/>
    <numFmt numFmtId="176" formatCode="_-* #,##0\ _z_ł_-;\-* #,##0\ _z_ł_-;_-* &quot;-&quot;\ _z_ł_-;_-@_-"/>
    <numFmt numFmtId="177" formatCode="_-* #,##0\ _z_ł_-;\-* #,##0\ _z_ł_-;_-* &quot;- &quot;_z_ł_-;_-@_-"/>
    <numFmt numFmtId="178" formatCode="_-* #,##0.00\ _z_ł_-;\-* #,##0.00\ _z_ł_-;_-* &quot;-&quot;??\ _z_ł_-;_-@_-"/>
    <numFmt numFmtId="179" formatCode="_-* #,##0.00\ _z_ł_-;\-* #,##0.00\ _z_ł_-;_-* \-??\ _z_ł_-;_-@_-"/>
    <numFmt numFmtId="180" formatCode="_-* #,##0.00\ &quot;zł&quot;_-;\-* #,##0.00\ &quot;zł&quot;_-;_-* &quot;-&quot;??\ &quot;zł&quot;_-;_-@_-"/>
    <numFmt numFmtId="181" formatCode="_-* #,##0.00&quot; zł&quot;_-;\-* #,##0.00&quot; zł&quot;_-;_-* \-??&quot; zł&quot;_-;_-@_-"/>
    <numFmt numFmtId="182" formatCode="0.0000"/>
    <numFmt numFmtId="183" formatCode="0.0"/>
    <numFmt numFmtId="184" formatCode="_-* #,##0\ &quot;z³&quot;_-;\-* #,##0\ &quot;z³&quot;_-;_-* &quot;-&quot;\ &quot;z³&quot;_-;_-@_-"/>
    <numFmt numFmtId="185" formatCode="_-* #,##0.00\ &quot;z³&quot;_-;\-* #,##0.00\ &quot;z³&quot;_-;_-* &quot;-&quot;??\ &quot;z³&quot;_-;_-@_-"/>
  </numFmts>
  <fonts count="64">
    <font>
      <sz val="10"/>
      <name val="Arial"/>
      <charset val="238"/>
    </font>
    <font>
      <sz val="9"/>
      <color theme="1"/>
      <name val="Arial"/>
      <family val="2"/>
      <charset val="238"/>
    </font>
    <font>
      <sz val="9"/>
      <color theme="1"/>
      <name val="Arial"/>
      <family val="2"/>
      <charset val="238"/>
    </font>
    <font>
      <sz val="11"/>
      <color theme="1"/>
      <name val="Calibri"/>
      <family val="2"/>
      <charset val="238"/>
      <scheme val="minor"/>
    </font>
    <font>
      <sz val="11"/>
      <color theme="1"/>
      <name val="Calibri"/>
      <family val="2"/>
      <charset val="238"/>
      <scheme val="minor"/>
    </font>
    <font>
      <sz val="10"/>
      <color indexed="8"/>
      <name val="Arial"/>
      <family val="2"/>
      <charset val="238"/>
    </font>
    <font>
      <b/>
      <sz val="9"/>
      <color indexed="18"/>
      <name val="Arial"/>
      <family val="2"/>
      <charset val="238"/>
    </font>
    <font>
      <sz val="10"/>
      <color indexed="8"/>
      <name val="Arial CE"/>
      <charset val="238"/>
    </font>
    <font>
      <sz val="8"/>
      <color indexed="17"/>
      <name val="Courier New"/>
      <family val="3"/>
      <charset val="238"/>
    </font>
    <font>
      <sz val="10"/>
      <name val="Arial"/>
      <family val="2"/>
      <charset val="238"/>
    </font>
    <font>
      <b/>
      <sz val="9"/>
      <name val="Arial"/>
      <family val="2"/>
      <charset val="238"/>
    </font>
    <font>
      <sz val="9"/>
      <color indexed="8"/>
      <name val="Arial"/>
      <family val="2"/>
      <charset val="238"/>
    </font>
    <font>
      <b/>
      <sz val="10"/>
      <color indexed="56"/>
      <name val="Arial"/>
      <family val="2"/>
      <charset val="238"/>
    </font>
    <font>
      <sz val="10"/>
      <color indexed="18"/>
      <name val="Arial"/>
      <family val="2"/>
      <charset val="238"/>
    </font>
    <font>
      <b/>
      <sz val="9"/>
      <color indexed="18"/>
      <name val="Arial"/>
      <family val="2"/>
      <charset val="238"/>
    </font>
    <font>
      <sz val="9"/>
      <name val="Arial"/>
      <family val="2"/>
      <charset val="238"/>
    </font>
    <font>
      <sz val="9"/>
      <color indexed="8"/>
      <name val="Arial CE"/>
      <charset val="238"/>
    </font>
    <font>
      <sz val="8"/>
      <color indexed="17"/>
      <name val="Arial"/>
      <family val="2"/>
      <charset val="238"/>
    </font>
    <font>
      <sz val="9"/>
      <color indexed="18"/>
      <name val="Arial"/>
      <family val="2"/>
      <charset val="238"/>
    </font>
    <font>
      <sz val="11"/>
      <color indexed="8"/>
      <name val="Arial"/>
      <family val="2"/>
      <charset val="238"/>
    </font>
    <font>
      <b/>
      <sz val="11"/>
      <color indexed="8"/>
      <name val="Arial"/>
      <family val="2"/>
      <charset val="238"/>
    </font>
    <font>
      <b/>
      <i/>
      <sz val="1"/>
      <color theme="0"/>
      <name val="Calibri"/>
      <family val="2"/>
      <charset val="238"/>
      <scheme val="minor"/>
    </font>
    <font>
      <sz val="10"/>
      <name val="Arial CE"/>
      <family val="2"/>
      <charset val="238"/>
    </font>
    <font>
      <i/>
      <sz val="8"/>
      <name val="Arial"/>
      <family val="2"/>
      <charset val="238"/>
    </font>
    <font>
      <sz val="9"/>
      <name val="Arial CE"/>
      <charset val="238"/>
    </font>
    <font>
      <sz val="9"/>
      <name val="Arial CE"/>
      <family val="2"/>
      <charset val="238"/>
    </font>
    <font>
      <b/>
      <sz val="14"/>
      <color indexed="18"/>
      <name val="Arial"/>
      <family val="2"/>
      <charset val="238"/>
    </font>
    <font>
      <b/>
      <sz val="10"/>
      <color indexed="18"/>
      <name val="Arial"/>
      <family val="2"/>
      <charset val="238"/>
    </font>
    <font>
      <b/>
      <sz val="17"/>
      <color indexed="18"/>
      <name val="Arial"/>
      <family val="2"/>
      <charset val="238"/>
    </font>
    <font>
      <b/>
      <sz val="24"/>
      <color indexed="18"/>
      <name val="Arial"/>
      <family val="2"/>
      <charset val="238"/>
    </font>
    <font>
      <sz val="36"/>
      <name val="Arial"/>
      <family val="2"/>
      <charset val="238"/>
    </font>
    <font>
      <b/>
      <sz val="20"/>
      <color indexed="61"/>
      <name val="Arial"/>
      <family val="2"/>
      <charset val="238"/>
    </font>
    <font>
      <sz val="10"/>
      <name val="Arial CE"/>
      <charset val="238"/>
    </font>
    <font>
      <sz val="9"/>
      <color theme="1"/>
      <name val="Arial"/>
      <family val="2"/>
      <charset val="238"/>
    </font>
    <font>
      <b/>
      <sz val="11"/>
      <color rgb="FF000080"/>
      <name val="Arial"/>
      <family val="2"/>
      <charset val="238"/>
    </font>
    <font>
      <b/>
      <i/>
      <sz val="1"/>
      <name val="Calibri"/>
      <family val="2"/>
      <charset val="238"/>
      <scheme val="minor"/>
    </font>
    <font>
      <b/>
      <i/>
      <sz val="1"/>
      <color rgb="FFFF0000"/>
      <name val="Calibri"/>
      <family val="2"/>
      <charset val="238"/>
      <scheme val="minor"/>
    </font>
    <font>
      <b/>
      <sz val="12"/>
      <color indexed="16"/>
      <name val="Arial"/>
      <family val="2"/>
      <charset val="238"/>
    </font>
    <font>
      <sz val="12"/>
      <color indexed="16"/>
      <name val="Arial"/>
      <family val="2"/>
      <charset val="238"/>
    </font>
    <font>
      <b/>
      <sz val="12"/>
      <color rgb="FF000080"/>
      <name val="Arial"/>
      <family val="2"/>
      <charset val="238"/>
    </font>
    <font>
      <b/>
      <sz val="12"/>
      <color rgb="FF000080"/>
      <name val="Arial CE"/>
      <charset val="238"/>
    </font>
    <font>
      <sz val="10"/>
      <color rgb="FF000080"/>
      <name val="Arial"/>
      <family val="2"/>
      <charset val="238"/>
    </font>
    <font>
      <b/>
      <sz val="10"/>
      <color rgb="FF000080"/>
      <name val="Arial"/>
      <family val="2"/>
      <charset val="238"/>
    </font>
    <font>
      <b/>
      <sz val="12"/>
      <color rgb="FF800000"/>
      <name val="Arial"/>
      <family val="2"/>
      <charset val="238"/>
    </font>
    <font>
      <sz val="11"/>
      <color rgb="FF800000"/>
      <name val="Arial"/>
      <family val="2"/>
      <charset val="238"/>
    </font>
    <font>
      <sz val="10"/>
      <name val="Arial"/>
      <family val="2"/>
    </font>
    <font>
      <sz val="10"/>
      <name val="Helv"/>
      <charset val="238"/>
    </font>
    <font>
      <sz val="10"/>
      <name val="Helv"/>
    </font>
    <font>
      <sz val="10"/>
      <name val="Helv"/>
      <charset val="204"/>
    </font>
    <font>
      <sz val="8"/>
      <color indexed="8"/>
      <name val=".HelveticaLightTTEE"/>
      <family val="2"/>
      <charset val="2"/>
    </font>
    <font>
      <b/>
      <sz val="10"/>
      <color indexed="8"/>
      <name val="Arial CE"/>
      <family val="2"/>
      <charset val="238"/>
    </font>
    <font>
      <sz val="10"/>
      <color theme="1"/>
      <name val="Arial"/>
      <family val="2"/>
      <charset val="238"/>
    </font>
    <font>
      <sz val="8"/>
      <name val="Arial CE"/>
      <family val="2"/>
      <charset val="238"/>
    </font>
    <font>
      <b/>
      <sz val="8"/>
      <color indexed="8"/>
      <name val="Arial CE"/>
      <family val="2"/>
      <charset val="238"/>
    </font>
    <font>
      <sz val="8"/>
      <name val="Arial"/>
      <family val="2"/>
    </font>
    <font>
      <b/>
      <sz val="8"/>
      <name val="Arial"/>
      <family val="2"/>
    </font>
    <font>
      <i/>
      <sz val="10"/>
      <name val="Comic Sans MS"/>
      <family val="4"/>
    </font>
    <font>
      <sz val="12"/>
      <name val="Times New Roman"/>
      <family val="1"/>
      <charset val="238"/>
    </font>
    <font>
      <sz val="10"/>
      <name val="Arial"/>
      <family val="2"/>
      <charset val="238"/>
    </font>
    <font>
      <b/>
      <sz val="11"/>
      <color indexed="16"/>
      <name val="Arial"/>
      <family val="2"/>
      <charset val="238"/>
    </font>
    <font>
      <sz val="11"/>
      <color theme="1"/>
      <name val="Arial"/>
      <family val="2"/>
      <charset val="238"/>
    </font>
    <font>
      <sz val="11"/>
      <color indexed="8"/>
      <name val="Calibri"/>
      <family val="2"/>
      <charset val="238"/>
    </font>
    <font>
      <sz val="9"/>
      <color indexed="8"/>
      <name val="Tahoma"/>
      <family val="2"/>
      <charset val="238"/>
    </font>
    <font>
      <sz val="11"/>
      <color rgb="FF000080"/>
      <name val="Arial"/>
      <family val="2"/>
      <charset val="23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medium">
        <color indexed="64"/>
      </top>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top style="thin">
        <color indexed="55"/>
      </top>
      <bottom/>
      <diagonal/>
    </border>
    <border>
      <left style="thin">
        <color indexed="64"/>
      </left>
      <right style="thin">
        <color indexed="64"/>
      </right>
      <top style="thin">
        <color indexed="64"/>
      </top>
      <bottom style="thin">
        <color indexed="64"/>
      </bottom>
      <diagonal/>
    </border>
  </borders>
  <cellStyleXfs count="99">
    <xf numFmtId="0" fontId="0" fillId="0" borderId="0"/>
    <xf numFmtId="0" fontId="22" fillId="0" borderId="0"/>
    <xf numFmtId="0" fontId="9" fillId="0" borderId="0"/>
    <xf numFmtId="0" fontId="9" fillId="0" borderId="0"/>
    <xf numFmtId="0" fontId="4" fillId="0" borderId="0"/>
    <xf numFmtId="0" fontId="9" fillId="0" borderId="0"/>
    <xf numFmtId="0" fontId="9" fillId="0" borderId="0"/>
    <xf numFmtId="0" fontId="9" fillId="0" borderId="0"/>
    <xf numFmtId="0" fontId="32" fillId="0" borderId="0"/>
    <xf numFmtId="0" fontId="33" fillId="0" borderId="0"/>
    <xf numFmtId="0" fontId="3" fillId="0" borderId="0"/>
    <xf numFmtId="0" fontId="9" fillId="0" borderId="0" applyAlignment="0">
      <alignment vertical="top" wrapText="1"/>
      <protection locked="0"/>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174" fontId="9" fillId="0" borderId="0" applyFont="0" applyFill="0" applyBorder="0" applyAlignment="0" applyProtection="0"/>
    <xf numFmtId="174" fontId="9" fillId="0" borderId="0" applyFont="0" applyFill="0" applyBorder="0" applyAlignment="0" applyProtection="0"/>
    <xf numFmtId="175" fontId="45" fillId="0" borderId="0" applyFill="0" applyBorder="0" applyAlignment="0" applyProtection="0"/>
    <xf numFmtId="0" fontId="46" fillId="0" borderId="0"/>
    <xf numFmtId="0" fontId="47" fillId="0" borderId="0"/>
    <xf numFmtId="0" fontId="47" fillId="0" borderId="0"/>
    <xf numFmtId="0" fontId="47" fillId="0" borderId="0"/>
    <xf numFmtId="0" fontId="47" fillId="0" borderId="0"/>
    <xf numFmtId="0" fontId="45" fillId="0" borderId="0"/>
    <xf numFmtId="174" fontId="9" fillId="0" borderId="0" applyFont="0" applyFill="0" applyBorder="0" applyAlignment="0" applyProtection="0"/>
    <xf numFmtId="0" fontId="47" fillId="0" borderId="0"/>
    <xf numFmtId="0" fontId="48" fillId="0" borderId="0"/>
    <xf numFmtId="0" fontId="9" fillId="0" borderId="0"/>
    <xf numFmtId="176" fontId="9" fillId="0" borderId="0" applyFont="0" applyFill="0" applyBorder="0" applyAlignment="0" applyProtection="0"/>
    <xf numFmtId="177" fontId="45" fillId="0" borderId="0" applyFill="0" applyBorder="0" applyAlignment="0" applyProtection="0"/>
    <xf numFmtId="178" fontId="9" fillId="0" borderId="0" applyFont="0" applyFill="0" applyBorder="0" applyAlignment="0" applyProtection="0"/>
    <xf numFmtId="179" fontId="45" fillId="0" borderId="0" applyFill="0" applyBorder="0" applyAlignment="0" applyProtection="0"/>
    <xf numFmtId="180" fontId="9" fillId="0" borderId="0" applyFont="0" applyFill="0" applyBorder="0" applyAlignment="0" applyProtection="0"/>
    <xf numFmtId="181" fontId="45" fillId="0" borderId="0" applyFill="0" applyBorder="0" applyAlignment="0" applyProtection="0"/>
    <xf numFmtId="0" fontId="9" fillId="0" borderId="0"/>
    <xf numFmtId="0" fontId="9" fillId="0" borderId="0"/>
    <xf numFmtId="176" fontId="9" fillId="0" borderId="0" applyFont="0" applyFill="0" applyBorder="0" applyAlignment="0" applyProtection="0"/>
    <xf numFmtId="177" fontId="45" fillId="0" borderId="0" applyFill="0" applyBorder="0" applyAlignment="0" applyProtection="0"/>
    <xf numFmtId="178" fontId="9" fillId="0" borderId="0" applyFont="0" applyFill="0" applyBorder="0" applyAlignment="0" applyProtection="0"/>
    <xf numFmtId="179" fontId="45" fillId="0" borderId="0" applyFill="0" applyBorder="0" applyAlignment="0" applyProtection="0"/>
    <xf numFmtId="180" fontId="9" fillId="0" borderId="0" applyFont="0" applyFill="0" applyBorder="0" applyAlignment="0" applyProtection="0"/>
    <xf numFmtId="181" fontId="45" fillId="0" borderId="0" applyFill="0" applyBorder="0" applyAlignment="0" applyProtection="0"/>
    <xf numFmtId="0" fontId="9" fillId="0" borderId="0"/>
    <xf numFmtId="182" fontId="22" fillId="0" borderId="0"/>
    <xf numFmtId="3" fontId="22" fillId="0" borderId="0"/>
    <xf numFmtId="43" fontId="3" fillId="0" borderId="0" applyFont="0" applyFill="0" applyBorder="0" applyAlignment="0" applyProtection="0"/>
    <xf numFmtId="183" fontId="22" fillId="0" borderId="0"/>
    <xf numFmtId="176" fontId="22" fillId="0" borderId="0" applyFont="0" applyFill="0" applyBorder="0" applyAlignment="0" applyProtection="0"/>
    <xf numFmtId="178" fontId="22" fillId="0" borderId="0" applyFont="0" applyFill="0" applyBorder="0" applyAlignment="0" applyProtection="0"/>
    <xf numFmtId="0" fontId="49" fillId="0" borderId="6" applyNumberFormat="0" applyFont="0" applyFill="0" applyAlignment="0" applyProtection="0">
      <alignment horizontal="left"/>
    </xf>
    <xf numFmtId="44" fontId="22" fillId="0" borderId="0" applyFont="0" applyFill="0" applyBorder="0" applyAlignment="0" applyProtection="0"/>
    <xf numFmtId="0" fontId="50" fillId="0" borderId="7">
      <alignment horizontal="justify" vertical="center" wrapText="1"/>
      <protection locked="0"/>
    </xf>
    <xf numFmtId="0" fontId="9" fillId="0" borderId="0"/>
    <xf numFmtId="0" fontId="32" fillId="0" borderId="0"/>
    <xf numFmtId="0" fontId="32" fillId="0" borderId="0"/>
    <xf numFmtId="0" fontId="9" fillId="0" borderId="0"/>
    <xf numFmtId="0" fontId="32" fillId="0" borderId="0"/>
    <xf numFmtId="0" fontId="2" fillId="0" borderId="0"/>
    <xf numFmtId="0" fontId="2" fillId="0" borderId="0"/>
    <xf numFmtId="0" fontId="32" fillId="0" borderId="0"/>
    <xf numFmtId="0" fontId="9" fillId="0" borderId="0"/>
    <xf numFmtId="0" fontId="3" fillId="0" borderId="0"/>
    <xf numFmtId="0" fontId="3" fillId="0" borderId="0"/>
    <xf numFmtId="0" fontId="51" fillId="0" borderId="0"/>
    <xf numFmtId="0" fontId="9" fillId="0" borderId="0"/>
    <xf numFmtId="0" fontId="9" fillId="0" borderId="0"/>
    <xf numFmtId="0" fontId="9" fillId="0" borderId="0"/>
    <xf numFmtId="0" fontId="9" fillId="0" borderId="0"/>
    <xf numFmtId="0" fontId="9" fillId="0" borderId="0"/>
    <xf numFmtId="0" fontId="52" fillId="0" borderId="8">
      <alignment horizontal="center" vertical="center" wrapText="1"/>
    </xf>
    <xf numFmtId="0" fontId="50" fillId="0" borderId="9" applyNumberFormat="0" applyFont="0" applyFill="0" applyAlignment="0" applyProtection="0"/>
    <xf numFmtId="0" fontId="53" fillId="0" borderId="7">
      <alignment horizontal="justify" vertical="center" wrapText="1"/>
      <protection locked="0"/>
    </xf>
    <xf numFmtId="9" fontId="9" fillId="0" borderId="0" applyFont="0" applyFill="0" applyBorder="0" applyAlignment="0" applyProtection="0"/>
    <xf numFmtId="9" fontId="3" fillId="0" borderId="0" applyFont="0" applyFill="0" applyBorder="0" applyAlignment="0" applyProtection="0"/>
    <xf numFmtId="0" fontId="54" fillId="0" borderId="7">
      <alignment horizontal="left" vertical="center" wrapText="1" indent="1"/>
    </xf>
    <xf numFmtId="0" fontId="55" fillId="0" borderId="10">
      <alignment horizontal="left" vertical="center" wrapText="1"/>
    </xf>
    <xf numFmtId="1" fontId="32" fillId="0" borderId="0">
      <alignment horizontal="center" vertical="center"/>
      <protection locked="0"/>
    </xf>
    <xf numFmtId="0" fontId="56" fillId="0" borderId="0"/>
    <xf numFmtId="0" fontId="22" fillId="0" borderId="0"/>
    <xf numFmtId="0" fontId="47" fillId="0" borderId="0"/>
    <xf numFmtId="0" fontId="46" fillId="0" borderId="0"/>
    <xf numFmtId="0" fontId="57" fillId="0" borderId="0"/>
    <xf numFmtId="49" fontId="22" fillId="0" borderId="0" applyFill="0" applyProtection="0"/>
    <xf numFmtId="0" fontId="22" fillId="0" borderId="10">
      <alignment horizontal="center" vertical="center"/>
      <protection locked="0"/>
    </xf>
    <xf numFmtId="174" fontId="22" fillId="0" borderId="0" applyFont="0" applyFill="0" applyBorder="0" applyAlignment="0" applyProtection="0"/>
    <xf numFmtId="180" fontId="22" fillId="0" borderId="0" applyFont="0" applyFill="0" applyBorder="0" applyAlignment="0" applyProtection="0"/>
    <xf numFmtId="184" fontId="22" fillId="0" borderId="0" applyFont="0" applyFill="0" applyBorder="0" applyAlignment="0" applyProtection="0"/>
    <xf numFmtId="185" fontId="22" fillId="0" borderId="0" applyFont="0" applyFill="0" applyBorder="0" applyAlignment="0" applyProtection="0"/>
    <xf numFmtId="0" fontId="1" fillId="0" borderId="0"/>
    <xf numFmtId="0" fontId="9" fillId="0" borderId="0"/>
    <xf numFmtId="0" fontId="58" fillId="0" borderId="0"/>
    <xf numFmtId="0" fontId="61" fillId="0" borderId="0"/>
  </cellStyleXfs>
  <cellXfs count="344">
    <xf numFmtId="0" fontId="0" fillId="0" borderId="0" xfId="0"/>
    <xf numFmtId="164" fontId="5" fillId="0" borderId="0" xfId="0" applyNumberFormat="1" applyFont="1" applyAlignment="1">
      <alignment horizontal="right" vertical="top"/>
    </xf>
    <xf numFmtId="49" fontId="6" fillId="0" borderId="0" xfId="0" applyNumberFormat="1" applyFont="1" applyAlignment="1">
      <alignment horizontal="right"/>
    </xf>
    <xf numFmtId="49" fontId="5" fillId="0" borderId="0" xfId="0" applyNumberFormat="1" applyFont="1" applyAlignment="1">
      <alignment horizontal="left" vertical="top"/>
    </xf>
    <xf numFmtId="49" fontId="5" fillId="0" borderId="0" xfId="0" applyNumberFormat="1" applyFont="1" applyAlignment="1">
      <alignment horizontal="center" vertical="top"/>
    </xf>
    <xf numFmtId="49" fontId="5" fillId="0" borderId="0" xfId="0" applyNumberFormat="1" applyFont="1" applyAlignment="1">
      <alignment horizontal="left" vertical="top" wrapText="1"/>
    </xf>
    <xf numFmtId="49" fontId="6" fillId="0" borderId="0" xfId="0" applyNumberFormat="1" applyFont="1" applyAlignment="1">
      <alignment horizontal="center"/>
    </xf>
    <xf numFmtId="165" fontId="7" fillId="0" borderId="0" xfId="0" applyNumberFormat="1" applyFont="1" applyFill="1" applyBorder="1" applyAlignment="1">
      <alignment horizontal="right" vertical="top"/>
    </xf>
    <xf numFmtId="166" fontId="5" fillId="0" borderId="0" xfId="0" applyNumberFormat="1" applyFont="1" applyAlignment="1">
      <alignment horizontal="right" vertical="top"/>
    </xf>
    <xf numFmtId="167" fontId="5" fillId="0" borderId="0" xfId="0" applyNumberFormat="1" applyFont="1" applyAlignment="1">
      <alignment horizontal="right" vertical="top"/>
    </xf>
    <xf numFmtId="168" fontId="5" fillId="0" borderId="0" xfId="0" applyNumberFormat="1" applyFont="1" applyAlignment="1">
      <alignment horizontal="right" vertical="top"/>
    </xf>
    <xf numFmtId="49" fontId="10" fillId="0" borderId="0" xfId="0" applyNumberFormat="1" applyFont="1" applyAlignment="1"/>
    <xf numFmtId="164" fontId="11" fillId="0" borderId="1" xfId="0" applyNumberFormat="1" applyFont="1" applyBorder="1" applyAlignment="1">
      <alignment horizontal="right" vertical="top"/>
    </xf>
    <xf numFmtId="49" fontId="11" fillId="0" borderId="1" xfId="0" applyNumberFormat="1" applyFont="1" applyBorder="1" applyAlignment="1">
      <alignment horizontal="center" vertical="top"/>
    </xf>
    <xf numFmtId="166" fontId="11" fillId="0" borderId="1" xfId="0" applyNumberFormat="1" applyFont="1" applyBorder="1" applyAlignment="1">
      <alignment horizontal="right" vertical="top"/>
    </xf>
    <xf numFmtId="167" fontId="11" fillId="0" borderId="1" xfId="0" applyNumberFormat="1" applyFont="1" applyBorder="1" applyAlignment="1">
      <alignment horizontal="right" vertical="top"/>
    </xf>
    <xf numFmtId="0" fontId="13" fillId="0" borderId="0" xfId="0" applyFont="1"/>
    <xf numFmtId="49" fontId="14" fillId="0" borderId="2" xfId="0" applyNumberFormat="1" applyFont="1" applyBorder="1" applyAlignment="1">
      <alignment horizontal="center"/>
    </xf>
    <xf numFmtId="49" fontId="6" fillId="0" borderId="0" xfId="0" applyNumberFormat="1" applyFont="1" applyAlignment="1">
      <alignment horizontal="left"/>
    </xf>
    <xf numFmtId="0" fontId="6" fillId="0" borderId="0" xfId="0" applyNumberFormat="1" applyFont="1" applyAlignment="1">
      <alignment horizontal="left" wrapText="1"/>
    </xf>
    <xf numFmtId="165" fontId="6" fillId="0" borderId="0" xfId="0" applyNumberFormat="1" applyFont="1" applyFill="1" applyBorder="1" applyAlignment="1"/>
    <xf numFmtId="0" fontId="15" fillId="0" borderId="0" xfId="0" applyFont="1"/>
    <xf numFmtId="49" fontId="11" fillId="0" borderId="1" xfId="0" applyNumberFormat="1" applyFont="1" applyBorder="1" applyAlignment="1">
      <alignment horizontal="left" vertical="top"/>
    </xf>
    <xf numFmtId="0" fontId="11" fillId="0" borderId="1" xfId="0" applyNumberFormat="1" applyFont="1" applyBorder="1" applyAlignment="1">
      <alignment horizontal="left" vertical="top" wrapText="1"/>
    </xf>
    <xf numFmtId="165" fontId="16" fillId="0" borderId="1" xfId="0" applyNumberFormat="1" applyFont="1" applyFill="1" applyBorder="1" applyAlignment="1">
      <alignment horizontal="right" vertical="top"/>
    </xf>
    <xf numFmtId="168" fontId="11" fillId="0" borderId="1" xfId="0" applyNumberFormat="1" applyFont="1" applyBorder="1" applyAlignment="1">
      <alignment horizontal="right" vertical="top"/>
    </xf>
    <xf numFmtId="169" fontId="11" fillId="0" borderId="1" xfId="0" applyNumberFormat="1" applyFont="1" applyBorder="1" applyAlignment="1">
      <alignment horizontal="right" vertical="top"/>
    </xf>
    <xf numFmtId="0" fontId="17" fillId="0" borderId="0" xfId="0" applyFont="1" applyAlignment="1">
      <alignment horizontal="left" vertical="top" wrapText="1"/>
    </xf>
    <xf numFmtId="164" fontId="8" fillId="0" borderId="0" xfId="0" applyNumberFormat="1" applyFont="1" applyAlignment="1">
      <alignment horizontal="left" vertical="top" wrapText="1"/>
    </xf>
    <xf numFmtId="49" fontId="8" fillId="0" borderId="0" xfId="0" applyNumberFormat="1" applyFont="1" applyAlignment="1">
      <alignment horizontal="left" vertical="top" wrapText="1"/>
    </xf>
    <xf numFmtId="0" fontId="8" fillId="0" borderId="0" xfId="0" applyNumberFormat="1" applyFont="1" applyAlignment="1">
      <alignment horizontal="left" vertical="top" wrapText="1"/>
    </xf>
    <xf numFmtId="165" fontId="8" fillId="0" borderId="0" xfId="0" applyNumberFormat="1" applyFont="1" applyFill="1" applyBorder="1" applyAlignment="1">
      <alignment horizontal="right" vertical="top"/>
    </xf>
    <xf numFmtId="166" fontId="8" fillId="0" borderId="0" xfId="0" applyNumberFormat="1" applyFont="1" applyAlignment="1">
      <alignment horizontal="left" vertical="top" wrapText="1"/>
    </xf>
    <xf numFmtId="165" fontId="8" fillId="0" borderId="0" xfId="0" applyNumberFormat="1" applyFont="1" applyFill="1" applyBorder="1" applyAlignment="1">
      <alignment horizontal="left" vertical="top" wrapText="1"/>
    </xf>
    <xf numFmtId="167" fontId="8" fillId="0" borderId="0" xfId="0" applyNumberFormat="1" applyFont="1" applyAlignment="1">
      <alignment horizontal="left" vertical="top" wrapText="1"/>
    </xf>
    <xf numFmtId="168" fontId="8" fillId="0" borderId="0" xfId="0" applyNumberFormat="1" applyFont="1" applyAlignment="1">
      <alignment horizontal="left" vertical="top" wrapText="1"/>
    </xf>
    <xf numFmtId="0" fontId="12" fillId="0" borderId="0" xfId="0" applyFont="1" applyAlignment="1">
      <alignment horizontal="left"/>
    </xf>
    <xf numFmtId="49" fontId="6" fillId="0" borderId="0" xfId="0" applyNumberFormat="1" applyFont="1" applyBorder="1" applyAlignment="1">
      <alignment horizontal="left"/>
    </xf>
    <xf numFmtId="49" fontId="6" fillId="0" borderId="0" xfId="0" applyNumberFormat="1" applyFont="1" applyBorder="1" applyAlignment="1">
      <alignment horizontal="right"/>
    </xf>
    <xf numFmtId="0" fontId="21" fillId="0" borderId="0" xfId="0" applyFont="1" applyAlignment="1">
      <alignment horizontal="center" vertical="center"/>
    </xf>
    <xf numFmtId="164" fontId="21" fillId="0" borderId="0" xfId="0" applyNumberFormat="1"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center" vertical="center" wrapText="1"/>
    </xf>
    <xf numFmtId="165" fontId="21" fillId="0" borderId="0" xfId="0" applyNumberFormat="1" applyFont="1" applyFill="1" applyBorder="1" applyAlignment="1">
      <alignment horizontal="center" vertical="center"/>
    </xf>
    <xf numFmtId="166" fontId="21" fillId="0" borderId="0" xfId="0" applyNumberFormat="1" applyFont="1" applyAlignment="1">
      <alignment horizontal="center" vertical="center"/>
    </xf>
    <xf numFmtId="167" fontId="21" fillId="0" borderId="0" xfId="0" applyNumberFormat="1" applyFont="1" applyAlignment="1">
      <alignment horizontal="center" vertical="center"/>
    </xf>
    <xf numFmtId="168" fontId="21" fillId="0" borderId="0" xfId="0" applyNumberFormat="1" applyFont="1" applyAlignment="1">
      <alignment horizontal="center" vertical="center"/>
    </xf>
    <xf numFmtId="0" fontId="14" fillId="0" borderId="2" xfId="0" applyNumberFormat="1" applyFont="1" applyBorder="1" applyAlignment="1">
      <alignment horizontal="center"/>
    </xf>
    <xf numFmtId="49" fontId="6" fillId="0" borderId="2" xfId="0" applyNumberFormat="1" applyFont="1" applyBorder="1" applyAlignment="1">
      <alignment horizontal="center"/>
    </xf>
    <xf numFmtId="170" fontId="23" fillId="0" borderId="0" xfId="1" applyNumberFormat="1" applyFont="1" applyFill="1" applyAlignment="1"/>
    <xf numFmtId="49" fontId="23" fillId="0" borderId="0" xfId="1" applyNumberFormat="1" applyFont="1" applyFill="1" applyAlignment="1">
      <alignment horizontal="left"/>
    </xf>
    <xf numFmtId="49" fontId="23" fillId="0" borderId="0" xfId="1" applyNumberFormat="1" applyFont="1" applyFill="1" applyAlignment="1"/>
    <xf numFmtId="171" fontId="23" fillId="0" borderId="0" xfId="1" applyNumberFormat="1" applyFont="1" applyFill="1" applyBorder="1" applyAlignment="1">
      <alignment horizontal="center"/>
    </xf>
    <xf numFmtId="172" fontId="23" fillId="0" borderId="0" xfId="1" applyNumberFormat="1" applyFont="1" applyFill="1" applyAlignment="1"/>
    <xf numFmtId="173" fontId="23" fillId="0" borderId="0" xfId="1" applyNumberFormat="1" applyFont="1" applyFill="1" applyAlignment="1"/>
    <xf numFmtId="173" fontId="23" fillId="0" borderId="0" xfId="0" applyNumberFormat="1" applyFont="1" applyFill="1" applyBorder="1" applyAlignment="1"/>
    <xf numFmtId="0" fontId="15" fillId="0" borderId="0" xfId="0" applyFont="1" applyFill="1" applyAlignment="1">
      <alignment vertical="top"/>
    </xf>
    <xf numFmtId="0" fontId="15" fillId="0" borderId="0" xfId="0" applyFont="1" applyFill="1"/>
    <xf numFmtId="49" fontId="15" fillId="0" borderId="1" xfId="0" applyNumberFormat="1" applyFont="1" applyFill="1" applyBorder="1" applyAlignment="1">
      <alignment horizontal="center" vertical="top"/>
    </xf>
    <xf numFmtId="165" fontId="24" fillId="0" borderId="1" xfId="0" applyNumberFormat="1" applyFont="1" applyFill="1" applyBorder="1" applyAlignment="1">
      <alignment horizontal="right" vertical="top"/>
    </xf>
    <xf numFmtId="170" fontId="15" fillId="0" borderId="4" xfId="1" applyNumberFormat="1" applyFont="1" applyFill="1" applyBorder="1" applyAlignment="1">
      <alignment horizontal="right" vertical="top"/>
    </xf>
    <xf numFmtId="49" fontId="15" fillId="0" borderId="4" xfId="1" applyNumberFormat="1" applyFont="1" applyFill="1" applyBorder="1" applyAlignment="1">
      <alignment horizontal="left" vertical="top"/>
    </xf>
    <xf numFmtId="0" fontId="15" fillId="0" borderId="4" xfId="1" applyNumberFormat="1" applyFont="1" applyFill="1" applyBorder="1" applyAlignment="1">
      <alignment horizontal="left" vertical="top" wrapText="1"/>
    </xf>
    <xf numFmtId="171" fontId="25" fillId="0" borderId="4" xfId="1" applyNumberFormat="1" applyFont="1" applyFill="1" applyBorder="1" applyAlignment="1">
      <alignment horizontal="center" vertical="top"/>
    </xf>
    <xf numFmtId="171" fontId="25" fillId="0" borderId="4" xfId="1" applyNumberFormat="1" applyFont="1" applyFill="1" applyBorder="1" applyAlignment="1">
      <alignment horizontal="right" vertical="top"/>
    </xf>
    <xf numFmtId="173" fontId="15" fillId="0" borderId="4" xfId="1" applyNumberFormat="1" applyFont="1" applyFill="1" applyBorder="1" applyAlignment="1">
      <alignment horizontal="right" vertical="top"/>
    </xf>
    <xf numFmtId="49" fontId="23" fillId="0" borderId="0" xfId="1" applyNumberFormat="1" applyFont="1" applyFill="1" applyAlignment="1">
      <alignment wrapText="1"/>
    </xf>
    <xf numFmtId="49" fontId="15" fillId="0" borderId="1" xfId="0" applyNumberFormat="1" applyFont="1" applyFill="1" applyBorder="1" applyAlignment="1">
      <alignment horizontal="left" vertical="top"/>
    </xf>
    <xf numFmtId="0" fontId="15" fillId="0" borderId="1" xfId="0" applyNumberFormat="1" applyFont="1" applyFill="1" applyBorder="1" applyAlignment="1">
      <alignment horizontal="left" vertical="top" wrapText="1"/>
    </xf>
    <xf numFmtId="167" fontId="15" fillId="0" borderId="1" xfId="0" applyNumberFormat="1" applyFont="1" applyFill="1" applyBorder="1" applyAlignment="1">
      <alignment horizontal="right" vertical="top"/>
    </xf>
    <xf numFmtId="49" fontId="18" fillId="0" borderId="1" xfId="2" applyNumberFormat="1" applyFont="1" applyBorder="1" applyAlignment="1">
      <alignment horizontal="left" indent="2"/>
    </xf>
    <xf numFmtId="167" fontId="18" fillId="0" borderId="1" xfId="2" applyNumberFormat="1" applyFont="1" applyFill="1" applyBorder="1" applyAlignment="1"/>
    <xf numFmtId="0" fontId="18" fillId="0" borderId="0" xfId="2" applyFont="1"/>
    <xf numFmtId="0" fontId="20" fillId="0" borderId="3" xfId="2" applyFont="1" applyBorder="1" applyAlignment="1">
      <alignment horizontal="left"/>
    </xf>
    <xf numFmtId="167" fontId="20" fillId="0" borderId="3" xfId="2" applyNumberFormat="1" applyFont="1" applyBorder="1" applyAlignment="1"/>
    <xf numFmtId="0" fontId="19" fillId="0" borderId="0" xfId="2" applyFont="1"/>
    <xf numFmtId="0" fontId="20" fillId="0" borderId="0" xfId="2" applyFont="1" applyAlignment="1">
      <alignment horizontal="left"/>
    </xf>
    <xf numFmtId="167" fontId="20" fillId="0" borderId="0" xfId="2" applyNumberFormat="1" applyFont="1" applyAlignment="1"/>
    <xf numFmtId="0" fontId="9" fillId="0" borderId="0" xfId="5"/>
    <xf numFmtId="0" fontId="9" fillId="0" borderId="0" xfId="6"/>
    <xf numFmtId="0" fontId="13" fillId="0" borderId="0" xfId="5" applyFont="1"/>
    <xf numFmtId="0" fontId="27" fillId="0" borderId="0" xfId="5" applyFont="1"/>
    <xf numFmtId="0" fontId="27" fillId="0" borderId="0" xfId="5" applyFont="1" applyAlignment="1">
      <alignment vertical="top"/>
    </xf>
    <xf numFmtId="0" fontId="26" fillId="0" borderId="0" xfId="5" applyFont="1" applyAlignment="1">
      <alignment horizontal="left" vertical="top" wrapText="1"/>
    </xf>
    <xf numFmtId="0" fontId="28" fillId="0" borderId="0" xfId="5" applyFont="1" applyAlignment="1">
      <alignment horizontal="left" vertical="top" wrapText="1"/>
    </xf>
    <xf numFmtId="0" fontId="30" fillId="0" borderId="0" xfId="6" applyFont="1"/>
    <xf numFmtId="0" fontId="9" fillId="0" borderId="0" xfId="5" applyAlignment="1"/>
    <xf numFmtId="0" fontId="27" fillId="0" borderId="0" xfId="5" applyFont="1" applyAlignment="1"/>
    <xf numFmtId="0" fontId="13" fillId="0" borderId="0" xfId="5" applyFont="1" applyAlignment="1"/>
    <xf numFmtId="0" fontId="13" fillId="0" borderId="0" xfId="5" applyFont="1" applyAlignment="1">
      <alignment horizontal="left"/>
    </xf>
    <xf numFmtId="49" fontId="13" fillId="0" borderId="0" xfId="5" applyNumberFormat="1" applyFont="1" applyAlignment="1"/>
    <xf numFmtId="49" fontId="14" fillId="0" borderId="2" xfId="0" applyNumberFormat="1" applyFont="1" applyFill="1" applyBorder="1" applyAlignment="1">
      <alignment horizontal="center"/>
    </xf>
    <xf numFmtId="49" fontId="6" fillId="0" borderId="0" xfId="0" applyNumberFormat="1" applyFont="1" applyFill="1" applyAlignment="1">
      <alignment horizontal="right"/>
    </xf>
    <xf numFmtId="166" fontId="6" fillId="0" borderId="0" xfId="0" applyNumberFormat="1" applyFont="1" applyFill="1" applyAlignment="1"/>
    <xf numFmtId="166" fontId="11" fillId="0" borderId="1" xfId="0" applyNumberFormat="1" applyFont="1" applyFill="1" applyBorder="1" applyAlignment="1">
      <alignment horizontal="right" vertical="top"/>
    </xf>
    <xf numFmtId="166" fontId="8" fillId="0" borderId="0" xfId="0" applyNumberFormat="1" applyFont="1" applyFill="1" applyAlignment="1">
      <alignment horizontal="left" vertical="top" wrapText="1"/>
    </xf>
    <xf numFmtId="166" fontId="21" fillId="0" borderId="0" xfId="0" applyNumberFormat="1" applyFont="1" applyFill="1" applyAlignment="1">
      <alignment horizontal="center" vertical="center"/>
    </xf>
    <xf numFmtId="172" fontId="15" fillId="0" borderId="4" xfId="1" applyNumberFormat="1" applyFont="1" applyFill="1" applyBorder="1" applyAlignment="1">
      <alignment horizontal="right" vertical="top"/>
    </xf>
    <xf numFmtId="166" fontId="15" fillId="0" borderId="1" xfId="0" applyNumberFormat="1" applyFont="1" applyFill="1" applyBorder="1" applyAlignment="1">
      <alignment horizontal="right" vertical="top"/>
    </xf>
    <xf numFmtId="166" fontId="5" fillId="0" borderId="0" xfId="0" applyNumberFormat="1" applyFont="1" applyFill="1" applyAlignment="1">
      <alignment horizontal="right" vertical="top"/>
    </xf>
    <xf numFmtId="166" fontId="34" fillId="0" borderId="0" xfId="0" applyNumberFormat="1" applyFont="1" applyAlignment="1"/>
    <xf numFmtId="168" fontId="34" fillId="0" borderId="0" xfId="0" applyNumberFormat="1" applyFont="1" applyAlignment="1"/>
    <xf numFmtId="169" fontId="34" fillId="0" borderId="0" xfId="0" applyNumberFormat="1" applyFont="1" applyAlignment="1"/>
    <xf numFmtId="0" fontId="34" fillId="0" borderId="0" xfId="0" applyFont="1"/>
    <xf numFmtId="164" fontId="34" fillId="2" borderId="0" xfId="0" applyNumberFormat="1" applyFont="1" applyFill="1" applyAlignment="1"/>
    <xf numFmtId="0" fontId="34" fillId="2" borderId="0" xfId="0" applyNumberFormat="1" applyFont="1" applyFill="1" applyAlignment="1">
      <alignment horizontal="left"/>
    </xf>
    <xf numFmtId="49" fontId="34" fillId="2" borderId="0" xfId="0" applyNumberFormat="1" applyFont="1" applyFill="1" applyAlignment="1">
      <alignment horizontal="center"/>
    </xf>
    <xf numFmtId="165" fontId="34" fillId="2" borderId="0" xfId="0" applyNumberFormat="1" applyFont="1" applyFill="1" applyBorder="1" applyAlignment="1"/>
    <xf numFmtId="166" fontId="34" fillId="2" borderId="0" xfId="0" applyNumberFormat="1" applyFont="1" applyFill="1" applyAlignment="1"/>
    <xf numFmtId="167" fontId="34" fillId="2" borderId="0" xfId="0" applyNumberFormat="1" applyFont="1" applyFill="1" applyAlignment="1"/>
    <xf numFmtId="164" fontId="35" fillId="0" borderId="0" xfId="0" applyNumberFormat="1" applyFont="1" applyFill="1" applyAlignment="1">
      <alignment horizontal="center" vertical="center"/>
    </xf>
    <xf numFmtId="49" fontId="35" fillId="0" borderId="0" xfId="0" applyNumberFormat="1" applyFont="1" applyFill="1" applyAlignment="1">
      <alignment horizontal="center" vertical="center"/>
    </xf>
    <xf numFmtId="49" fontId="35" fillId="0" borderId="0" xfId="0" applyNumberFormat="1" applyFont="1" applyFill="1" applyAlignment="1">
      <alignment horizontal="center" vertical="center" wrapText="1"/>
    </xf>
    <xf numFmtId="165" fontId="35" fillId="0" borderId="0" xfId="0" applyNumberFormat="1" applyFont="1" applyFill="1" applyBorder="1" applyAlignment="1">
      <alignment horizontal="center" vertical="center"/>
    </xf>
    <xf numFmtId="166" fontId="35" fillId="0" borderId="0" xfId="0" applyNumberFormat="1" applyFont="1" applyFill="1" applyAlignment="1">
      <alignment horizontal="center" vertical="center"/>
    </xf>
    <xf numFmtId="167" fontId="21" fillId="0" borderId="0" xfId="0" applyNumberFormat="1" applyFont="1" applyFill="1" applyAlignment="1">
      <alignment horizontal="center" vertical="center"/>
    </xf>
    <xf numFmtId="0" fontId="21" fillId="0" borderId="0" xfId="0" applyFont="1" applyFill="1" applyAlignment="1">
      <alignment horizontal="center" vertical="top"/>
    </xf>
    <xf numFmtId="0" fontId="21" fillId="0" borderId="0" xfId="0" applyFont="1" applyFill="1" applyAlignment="1">
      <alignment horizontal="center" vertical="center"/>
    </xf>
    <xf numFmtId="164" fontId="15" fillId="0" borderId="1" xfId="0" applyNumberFormat="1" applyFont="1" applyFill="1" applyBorder="1" applyAlignment="1">
      <alignment horizontal="right" vertical="top"/>
    </xf>
    <xf numFmtId="167" fontId="11" fillId="0" borderId="1" xfId="0" applyNumberFormat="1" applyFont="1" applyFill="1" applyBorder="1" applyAlignment="1">
      <alignment horizontal="right" vertical="top"/>
    </xf>
    <xf numFmtId="164" fontId="11" fillId="0" borderId="1" xfId="0" applyNumberFormat="1" applyFont="1" applyFill="1" applyBorder="1" applyAlignment="1">
      <alignment horizontal="right" vertical="top"/>
    </xf>
    <xf numFmtId="49" fontId="11" fillId="0" borderId="1" xfId="0" applyNumberFormat="1" applyFont="1" applyFill="1" applyBorder="1" applyAlignment="1">
      <alignment horizontal="left" vertical="top"/>
    </xf>
    <xf numFmtId="0"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center" vertical="top"/>
    </xf>
    <xf numFmtId="168" fontId="11" fillId="0" borderId="1" xfId="0" applyNumberFormat="1" applyFont="1" applyFill="1" applyBorder="1" applyAlignment="1">
      <alignment horizontal="right" vertical="top"/>
    </xf>
    <xf numFmtId="169" fontId="11" fillId="0" borderId="1" xfId="0" applyNumberFormat="1" applyFont="1" applyFill="1" applyBorder="1" applyAlignment="1">
      <alignment horizontal="right" vertical="top"/>
    </xf>
    <xf numFmtId="164" fontId="8" fillId="0" borderId="0" xfId="12" applyNumberFormat="1" applyFont="1" applyFill="1" applyAlignment="1">
      <alignment horizontal="left" vertical="top" wrapText="1"/>
    </xf>
    <xf numFmtId="49" fontId="8" fillId="0" borderId="0" xfId="12" applyNumberFormat="1" applyFont="1" applyFill="1" applyAlignment="1">
      <alignment horizontal="left" vertical="top" wrapText="1"/>
    </xf>
    <xf numFmtId="0" fontId="8" fillId="0" borderId="0" xfId="12" applyNumberFormat="1" applyFont="1" applyFill="1" applyAlignment="1">
      <alignment horizontal="left" vertical="top" wrapText="1"/>
    </xf>
    <xf numFmtId="165" fontId="8" fillId="0" borderId="0" xfId="12" applyNumberFormat="1" applyFont="1" applyFill="1" applyBorder="1" applyAlignment="1">
      <alignment horizontal="right" vertical="top"/>
    </xf>
    <xf numFmtId="166" fontId="8" fillId="0" borderId="0" xfId="12" applyNumberFormat="1" applyFont="1" applyFill="1" applyAlignment="1">
      <alignment horizontal="left" vertical="top" wrapText="1"/>
    </xf>
    <xf numFmtId="167" fontId="8" fillId="0" borderId="0" xfId="12" applyNumberFormat="1" applyFont="1" applyFill="1" applyAlignment="1">
      <alignment horizontal="left" vertical="top" wrapText="1"/>
    </xf>
    <xf numFmtId="168" fontId="8" fillId="0" borderId="0" xfId="12" applyNumberFormat="1" applyFont="1" applyFill="1" applyAlignment="1">
      <alignment horizontal="left" vertical="top" wrapText="1"/>
    </xf>
    <xf numFmtId="0" fontId="17" fillId="0" borderId="0" xfId="12" applyFont="1" applyFill="1" applyAlignment="1">
      <alignment horizontal="left" vertical="top" wrapText="1"/>
    </xf>
    <xf numFmtId="165" fontId="16" fillId="0" borderId="1" xfId="13" applyNumberFormat="1" applyFont="1" applyFill="1" applyBorder="1" applyAlignment="1">
      <alignment horizontal="right" vertical="top"/>
    </xf>
    <xf numFmtId="165" fontId="8" fillId="0" borderId="0" xfId="14" applyNumberFormat="1" applyFont="1" applyFill="1" applyBorder="1" applyAlignment="1">
      <alignment horizontal="right" vertical="top"/>
    </xf>
    <xf numFmtId="165" fontId="8" fillId="0" borderId="0" xfId="14" applyNumberFormat="1" applyFont="1" applyFill="1" applyBorder="1" applyAlignment="1">
      <alignment horizontal="left" vertical="top" wrapText="1"/>
    </xf>
    <xf numFmtId="166" fontId="8" fillId="0" borderId="0" xfId="14" applyNumberFormat="1" applyFont="1" applyFill="1" applyAlignment="1">
      <alignment horizontal="left" vertical="top" wrapText="1"/>
    </xf>
    <xf numFmtId="165" fontId="16" fillId="0" borderId="1" xfId="15" applyNumberFormat="1" applyFont="1" applyFill="1" applyBorder="1" applyAlignment="1">
      <alignment horizontal="right" vertical="top"/>
    </xf>
    <xf numFmtId="165" fontId="8" fillId="0" borderId="0" xfId="16" applyNumberFormat="1" applyFont="1" applyFill="1" applyBorder="1" applyAlignment="1">
      <alignment horizontal="right" vertical="top"/>
    </xf>
    <xf numFmtId="49" fontId="8" fillId="0" borderId="0" xfId="0" applyNumberFormat="1" applyFont="1" applyFill="1" applyAlignment="1">
      <alignment horizontal="left" vertical="top" wrapText="1"/>
    </xf>
    <xf numFmtId="164" fontId="37" fillId="0" borderId="0" xfId="0" applyNumberFormat="1" applyFont="1" applyAlignment="1">
      <alignment vertical="center"/>
    </xf>
    <xf numFmtId="0" fontId="37" fillId="0" borderId="0" xfId="0" applyNumberFormat="1" applyFont="1" applyAlignment="1">
      <alignment horizontal="left" vertical="center"/>
    </xf>
    <xf numFmtId="49" fontId="37" fillId="0" borderId="0" xfId="0" applyNumberFormat="1" applyFont="1" applyAlignment="1">
      <alignment horizontal="center" vertical="center"/>
    </xf>
    <xf numFmtId="165" fontId="37" fillId="0" borderId="0" xfId="0" applyNumberFormat="1" applyFont="1" applyFill="1" applyBorder="1" applyAlignment="1">
      <alignment vertical="center"/>
    </xf>
    <xf numFmtId="166" fontId="37" fillId="0" borderId="0" xfId="0" applyNumberFormat="1" applyFont="1" applyAlignment="1">
      <alignment vertical="center"/>
    </xf>
    <xf numFmtId="166" fontId="37" fillId="0" borderId="0" xfId="0" applyNumberFormat="1" applyFont="1" applyFill="1" applyAlignment="1">
      <alignment vertical="center"/>
    </xf>
    <xf numFmtId="167" fontId="37" fillId="0" borderId="0" xfId="0" applyNumberFormat="1" applyFont="1" applyAlignment="1">
      <alignment vertical="center"/>
    </xf>
    <xf numFmtId="168" fontId="37" fillId="0" borderId="0" xfId="0" applyNumberFormat="1" applyFont="1" applyAlignment="1">
      <alignment vertical="center"/>
    </xf>
    <xf numFmtId="169" fontId="37" fillId="0" borderId="0" xfId="0" applyNumberFormat="1" applyFont="1" applyAlignment="1">
      <alignment vertical="center"/>
    </xf>
    <xf numFmtId="0" fontId="38" fillId="0" borderId="0" xfId="0" applyFont="1" applyAlignment="1">
      <alignment vertical="center"/>
    </xf>
    <xf numFmtId="164" fontId="8" fillId="0" borderId="0" xfId="0" applyNumberFormat="1" applyFont="1" applyFill="1" applyAlignment="1">
      <alignment horizontal="left" vertical="top" wrapText="1"/>
    </xf>
    <xf numFmtId="0" fontId="8" fillId="0" borderId="0" xfId="0" applyNumberFormat="1" applyFont="1" applyFill="1" applyAlignment="1">
      <alignment horizontal="left" vertical="top" wrapText="1"/>
    </xf>
    <xf numFmtId="167" fontId="8" fillId="0" borderId="0" xfId="0" applyNumberFormat="1" applyFont="1" applyFill="1" applyAlignment="1">
      <alignment horizontal="left" vertical="top" wrapText="1"/>
    </xf>
    <xf numFmtId="168" fontId="8" fillId="0" borderId="0" xfId="0" applyNumberFormat="1" applyFont="1" applyFill="1" applyAlignment="1">
      <alignment horizontal="left" vertical="top" wrapText="1"/>
    </xf>
    <xf numFmtId="0" fontId="17" fillId="0" borderId="0" xfId="0" applyFont="1" applyFill="1" applyAlignment="1">
      <alignment horizontal="left" vertical="top" wrapText="1"/>
    </xf>
    <xf numFmtId="164" fontId="21" fillId="0" borderId="0" xfId="0" applyNumberFormat="1" applyFont="1" applyFill="1" applyAlignment="1">
      <alignment horizontal="center" vertical="center"/>
    </xf>
    <xf numFmtId="49" fontId="21" fillId="0" borderId="0" xfId="0" applyNumberFormat="1" applyFont="1" applyFill="1" applyAlignment="1">
      <alignment horizontal="center" vertical="center"/>
    </xf>
    <xf numFmtId="49" fontId="21" fillId="0" borderId="0" xfId="0" applyNumberFormat="1" applyFont="1" applyFill="1" applyAlignment="1">
      <alignment horizontal="center" vertical="center" wrapText="1"/>
    </xf>
    <xf numFmtId="168" fontId="21" fillId="0" borderId="0" xfId="0" applyNumberFormat="1" applyFont="1" applyFill="1" applyAlignment="1">
      <alignment horizontal="center" vertical="center"/>
    </xf>
    <xf numFmtId="164" fontId="39" fillId="0" borderId="0" xfId="0" applyNumberFormat="1" applyFont="1" applyAlignment="1"/>
    <xf numFmtId="49" fontId="39" fillId="0" borderId="0" xfId="0" applyNumberFormat="1" applyFont="1" applyAlignment="1"/>
    <xf numFmtId="49" fontId="40" fillId="0" borderId="0" xfId="3" applyNumberFormat="1" applyFont="1" applyFill="1" applyAlignment="1">
      <alignment horizontal="left" indent="1"/>
    </xf>
    <xf numFmtId="165" fontId="39" fillId="0" borderId="0" xfId="0" applyNumberFormat="1" applyFont="1" applyFill="1" applyBorder="1" applyAlignment="1"/>
    <xf numFmtId="166" fontId="39" fillId="0" borderId="0" xfId="0" applyNumberFormat="1" applyFont="1" applyAlignment="1"/>
    <xf numFmtId="166" fontId="39" fillId="0" borderId="0" xfId="0" applyNumberFormat="1" applyFont="1" applyFill="1" applyAlignment="1"/>
    <xf numFmtId="167" fontId="39" fillId="0" borderId="0" xfId="0" applyNumberFormat="1" applyFont="1" applyAlignment="1"/>
    <xf numFmtId="168" fontId="39" fillId="0" borderId="0" xfId="0" applyNumberFormat="1" applyFont="1" applyAlignment="1"/>
    <xf numFmtId="0" fontId="41" fillId="0" borderId="0" xfId="0" applyFont="1"/>
    <xf numFmtId="49" fontId="40" fillId="0" borderId="0" xfId="4" applyNumberFormat="1" applyFont="1" applyFill="1" applyAlignment="1">
      <alignment horizontal="left" indent="1"/>
    </xf>
    <xf numFmtId="164" fontId="6" fillId="0" borderId="0" xfId="0" applyNumberFormat="1" applyFont="1" applyFill="1" applyAlignment="1"/>
    <xf numFmtId="0" fontId="6" fillId="0" borderId="0" xfId="0" applyNumberFormat="1" applyFont="1" applyFill="1" applyAlignment="1">
      <alignment horizontal="left"/>
    </xf>
    <xf numFmtId="49" fontId="6" fillId="0" borderId="0" xfId="0" applyNumberFormat="1" applyFont="1" applyFill="1" applyAlignment="1">
      <alignment horizontal="center"/>
    </xf>
    <xf numFmtId="167" fontId="6" fillId="0" borderId="0" xfId="0" applyNumberFormat="1" applyFont="1" applyFill="1" applyAlignment="1"/>
    <xf numFmtId="168" fontId="6" fillId="0" borderId="0" xfId="0" applyNumberFormat="1" applyFont="1" applyFill="1" applyAlignment="1"/>
    <xf numFmtId="169" fontId="6" fillId="0" borderId="0" xfId="0" applyNumberFormat="1" applyFont="1" applyFill="1" applyAlignment="1"/>
    <xf numFmtId="0" fontId="6" fillId="0" borderId="0" xfId="0" applyFont="1" applyFill="1"/>
    <xf numFmtId="173" fontId="23" fillId="0" borderId="0" xfId="0" applyNumberFormat="1" applyFont="1" applyFill="1" applyAlignment="1"/>
    <xf numFmtId="164" fontId="8" fillId="0" borderId="0" xfId="14" applyNumberFormat="1" applyFont="1" applyFill="1" applyAlignment="1">
      <alignment horizontal="left" vertical="top" wrapText="1"/>
    </xf>
    <xf numFmtId="49" fontId="8" fillId="0" borderId="0" xfId="14" applyNumberFormat="1" applyFont="1" applyFill="1" applyAlignment="1">
      <alignment horizontal="left" vertical="top" wrapText="1"/>
    </xf>
    <xf numFmtId="0" fontId="8" fillId="0" borderId="0" xfId="14" applyNumberFormat="1" applyFont="1" applyFill="1" applyAlignment="1">
      <alignment horizontal="left" vertical="top" wrapText="1"/>
    </xf>
    <xf numFmtId="167" fontId="8" fillId="0" borderId="0" xfId="14" applyNumberFormat="1" applyFont="1" applyFill="1" applyAlignment="1">
      <alignment horizontal="left" vertical="top" wrapText="1"/>
    </xf>
    <xf numFmtId="168" fontId="8" fillId="0" borderId="0" xfId="14" applyNumberFormat="1" applyFont="1" applyFill="1" applyAlignment="1">
      <alignment horizontal="left" vertical="top" wrapText="1"/>
    </xf>
    <xf numFmtId="0" fontId="8" fillId="0" borderId="0" xfId="16" applyNumberFormat="1" applyFont="1" applyFill="1" applyAlignment="1">
      <alignment horizontal="left" vertical="top" wrapText="1"/>
    </xf>
    <xf numFmtId="49" fontId="8" fillId="0" borderId="0" xfId="16" applyNumberFormat="1" applyFont="1" applyFill="1" applyAlignment="1">
      <alignment horizontal="left" vertical="top" wrapText="1"/>
    </xf>
    <xf numFmtId="166" fontId="36" fillId="0" borderId="0" xfId="0" applyNumberFormat="1" applyFont="1" applyFill="1" applyAlignment="1">
      <alignment horizontal="center" vertical="center"/>
    </xf>
    <xf numFmtId="167" fontId="36" fillId="0" borderId="0" xfId="0" applyNumberFormat="1" applyFont="1" applyFill="1" applyAlignment="1">
      <alignment horizontal="center" vertical="center"/>
    </xf>
    <xf numFmtId="0" fontId="36" fillId="0" borderId="0" xfId="0" applyFont="1" applyFill="1" applyAlignment="1">
      <alignment horizontal="center" vertical="top"/>
    </xf>
    <xf numFmtId="0" fontId="36" fillId="0" borderId="0" xfId="0" applyFont="1" applyFill="1" applyAlignment="1">
      <alignment horizontal="center" vertical="center"/>
    </xf>
    <xf numFmtId="0" fontId="9" fillId="0" borderId="0" xfId="2"/>
    <xf numFmtId="49" fontId="6" fillId="0" borderId="2" xfId="2" applyNumberFormat="1" applyFont="1" applyBorder="1" applyAlignment="1">
      <alignment horizontal="center"/>
    </xf>
    <xf numFmtId="0" fontId="6" fillId="0" borderId="2" xfId="2" applyNumberFormat="1" applyFont="1" applyBorder="1" applyAlignment="1">
      <alignment horizontal="center"/>
    </xf>
    <xf numFmtId="0" fontId="13" fillId="0" borderId="0" xfId="2" applyFont="1"/>
    <xf numFmtId="49" fontId="6" fillId="0" borderId="0" xfId="2" applyNumberFormat="1" applyFont="1" applyAlignment="1">
      <alignment horizontal="right"/>
    </xf>
    <xf numFmtId="49" fontId="6" fillId="0" borderId="0" xfId="2" applyNumberFormat="1" applyFont="1" applyAlignment="1">
      <alignment horizontal="left"/>
    </xf>
    <xf numFmtId="0" fontId="6" fillId="0" borderId="0" xfId="2" applyNumberFormat="1" applyFont="1" applyAlignment="1">
      <alignment horizontal="left" wrapText="1"/>
    </xf>
    <xf numFmtId="49" fontId="6" fillId="0" borderId="0" xfId="2" applyNumberFormat="1" applyFont="1" applyAlignment="1">
      <alignment horizontal="center"/>
    </xf>
    <xf numFmtId="164" fontId="6" fillId="0" borderId="0" xfId="2" applyNumberFormat="1" applyFont="1" applyAlignment="1"/>
    <xf numFmtId="0" fontId="6" fillId="0" borderId="0" xfId="2" applyNumberFormat="1" applyFont="1" applyAlignment="1">
      <alignment horizontal="left"/>
    </xf>
    <xf numFmtId="165" fontId="6" fillId="0" borderId="0" xfId="2" applyNumberFormat="1" applyFont="1" applyFill="1" applyBorder="1" applyAlignment="1"/>
    <xf numFmtId="166" fontId="6" fillId="0" borderId="0" xfId="2" applyNumberFormat="1" applyFont="1" applyAlignment="1"/>
    <xf numFmtId="167" fontId="6" fillId="0" borderId="0" xfId="2" applyNumberFormat="1" applyFont="1" applyAlignment="1"/>
    <xf numFmtId="0" fontId="6" fillId="0" borderId="0" xfId="2" applyFont="1"/>
    <xf numFmtId="164" fontId="11" fillId="0" borderId="1" xfId="2" applyNumberFormat="1" applyFont="1" applyBorder="1" applyAlignment="1">
      <alignment horizontal="right" vertical="top"/>
    </xf>
    <xf numFmtId="49" fontId="11" fillId="0" borderId="1" xfId="2" applyNumberFormat="1" applyFont="1" applyBorder="1" applyAlignment="1">
      <alignment horizontal="left" vertical="top"/>
    </xf>
    <xf numFmtId="0" fontId="11" fillId="0" borderId="1" xfId="2" applyNumberFormat="1" applyFont="1" applyBorder="1" applyAlignment="1">
      <alignment horizontal="left" vertical="top" wrapText="1"/>
    </xf>
    <xf numFmtId="49" fontId="11" fillId="0" borderId="1" xfId="2" applyNumberFormat="1" applyFont="1" applyBorder="1" applyAlignment="1">
      <alignment horizontal="center" vertical="top"/>
    </xf>
    <xf numFmtId="165" fontId="16" fillId="0" borderId="1" xfId="2" applyNumberFormat="1" applyFont="1" applyFill="1" applyBorder="1" applyAlignment="1">
      <alignment horizontal="right" vertical="top"/>
    </xf>
    <xf numFmtId="166" fontId="11" fillId="0" borderId="1" xfId="2" applyNumberFormat="1" applyFont="1" applyBorder="1" applyAlignment="1">
      <alignment horizontal="right" vertical="top"/>
    </xf>
    <xf numFmtId="167" fontId="11" fillId="0" borderId="1" xfId="2" applyNumberFormat="1" applyFont="1" applyBorder="1" applyAlignment="1">
      <alignment horizontal="right" vertical="top"/>
    </xf>
    <xf numFmtId="0" fontId="15" fillId="0" borderId="0" xfId="2" applyFont="1"/>
    <xf numFmtId="164" fontId="21" fillId="0" borderId="0" xfId="2" applyNumberFormat="1" applyFont="1" applyAlignment="1">
      <alignment horizontal="center" vertical="center"/>
    </xf>
    <xf numFmtId="49" fontId="21" fillId="0" borderId="0" xfId="2" applyNumberFormat="1" applyFont="1" applyAlignment="1">
      <alignment horizontal="center" vertical="center"/>
    </xf>
    <xf numFmtId="49" fontId="21" fillId="0" borderId="0" xfId="2" applyNumberFormat="1" applyFont="1" applyAlignment="1">
      <alignment horizontal="center" vertical="center" wrapText="1"/>
    </xf>
    <xf numFmtId="165" fontId="21" fillId="0" borderId="0" xfId="2" applyNumberFormat="1" applyFont="1" applyFill="1" applyBorder="1" applyAlignment="1">
      <alignment horizontal="center" vertical="center"/>
    </xf>
    <xf numFmtId="166" fontId="21" fillId="0" borderId="0" xfId="2" applyNumberFormat="1" applyFont="1" applyAlignment="1">
      <alignment horizontal="center" vertical="center"/>
    </xf>
    <xf numFmtId="167" fontId="21" fillId="0" borderId="0" xfId="2" applyNumberFormat="1" applyFont="1" applyAlignment="1">
      <alignment horizontal="center" vertical="center"/>
    </xf>
    <xf numFmtId="0" fontId="21" fillId="0" borderId="0" xfId="2" applyFont="1" applyAlignment="1">
      <alignment horizontal="center" vertical="center"/>
    </xf>
    <xf numFmtId="164" fontId="5" fillId="0" borderId="0" xfId="2" applyNumberFormat="1" applyFont="1" applyAlignment="1">
      <alignment horizontal="right" vertical="top"/>
    </xf>
    <xf numFmtId="49" fontId="5" fillId="0" borderId="0" xfId="2" applyNumberFormat="1" applyFont="1" applyAlignment="1">
      <alignment horizontal="left" vertical="top"/>
    </xf>
    <xf numFmtId="49" fontId="5" fillId="0" borderId="0" xfId="2" applyNumberFormat="1" applyFont="1" applyAlignment="1">
      <alignment horizontal="left" vertical="top" wrapText="1"/>
    </xf>
    <xf numFmtId="49" fontId="5" fillId="0" borderId="0" xfId="2" applyNumberFormat="1" applyFont="1" applyAlignment="1">
      <alignment horizontal="center" vertical="top"/>
    </xf>
    <xf numFmtId="165" fontId="7" fillId="0" borderId="0" xfId="2" applyNumberFormat="1" applyFont="1" applyFill="1" applyBorder="1" applyAlignment="1">
      <alignment horizontal="right" vertical="top"/>
    </xf>
    <xf numFmtId="166" fontId="5" fillId="0" borderId="0" xfId="2" applyNumberFormat="1" applyFont="1" applyAlignment="1">
      <alignment horizontal="right" vertical="top"/>
    </xf>
    <xf numFmtId="167" fontId="5" fillId="0" borderId="0" xfId="2" applyNumberFormat="1" applyFont="1" applyAlignment="1">
      <alignment horizontal="right" vertical="top"/>
    </xf>
    <xf numFmtId="0" fontId="41" fillId="0" borderId="0" xfId="2" applyFont="1"/>
    <xf numFmtId="0" fontId="42" fillId="2" borderId="0" xfId="2" applyNumberFormat="1" applyFont="1" applyFill="1" applyAlignment="1">
      <alignment horizontal="left" indent="1"/>
    </xf>
    <xf numFmtId="3" fontId="42" fillId="2" borderId="0" xfId="2" applyNumberFormat="1" applyFont="1" applyFill="1" applyAlignment="1"/>
    <xf numFmtId="49" fontId="43" fillId="0" borderId="0" xfId="0" applyNumberFormat="1" applyFont="1" applyAlignment="1">
      <alignment horizontal="left" vertical="center"/>
    </xf>
    <xf numFmtId="167" fontId="43" fillId="0" borderId="0" xfId="0" applyNumberFormat="1" applyFont="1" applyAlignment="1">
      <alignment vertical="center"/>
    </xf>
    <xf numFmtId="0" fontId="44" fillId="0" borderId="0" xfId="0" applyFont="1" applyAlignment="1">
      <alignment vertical="center"/>
    </xf>
    <xf numFmtId="3" fontId="9" fillId="0" borderId="0" xfId="17" applyNumberFormat="1"/>
    <xf numFmtId="0" fontId="9" fillId="0" borderId="0" xfId="17"/>
    <xf numFmtId="49" fontId="6" fillId="0" borderId="2" xfId="17" applyNumberFormat="1" applyFont="1" applyBorder="1" applyAlignment="1">
      <alignment horizontal="center"/>
    </xf>
    <xf numFmtId="0" fontId="6" fillId="0" borderId="2" xfId="17" applyNumberFormat="1" applyFont="1" applyBorder="1" applyAlignment="1">
      <alignment horizontal="center"/>
    </xf>
    <xf numFmtId="3" fontId="13" fillId="0" borderId="0" xfId="17" applyNumberFormat="1" applyFont="1"/>
    <xf numFmtId="0" fontId="13" fillId="0" borderId="0" xfId="17" applyFont="1"/>
    <xf numFmtId="49" fontId="6" fillId="0" borderId="0" xfId="17" applyNumberFormat="1" applyFont="1" applyAlignment="1">
      <alignment horizontal="right"/>
    </xf>
    <xf numFmtId="49" fontId="6" fillId="0" borderId="0" xfId="17" applyNumberFormat="1" applyFont="1" applyAlignment="1">
      <alignment horizontal="left"/>
    </xf>
    <xf numFmtId="0" fontId="6" fillId="0" borderId="0" xfId="17" applyNumberFormat="1" applyFont="1" applyAlignment="1">
      <alignment horizontal="left" wrapText="1"/>
    </xf>
    <xf numFmtId="49" fontId="6" fillId="0" borderId="0" xfId="17" applyNumberFormat="1" applyFont="1" applyAlignment="1">
      <alignment horizontal="center"/>
    </xf>
    <xf numFmtId="164" fontId="5" fillId="0" borderId="0" xfId="17" applyNumberFormat="1" applyFont="1" applyAlignment="1">
      <alignment horizontal="right" vertical="top"/>
    </xf>
    <xf numFmtId="49" fontId="5" fillId="0" borderId="0" xfId="17" applyNumberFormat="1" applyFont="1" applyAlignment="1">
      <alignment horizontal="left" vertical="top"/>
    </xf>
    <xf numFmtId="49" fontId="5" fillId="0" borderId="0" xfId="17" applyNumberFormat="1" applyFont="1" applyAlignment="1">
      <alignment horizontal="left" vertical="top" wrapText="1"/>
    </xf>
    <xf numFmtId="49" fontId="5" fillId="0" borderId="0" xfId="17" applyNumberFormat="1" applyFont="1" applyAlignment="1">
      <alignment horizontal="center" vertical="top"/>
    </xf>
    <xf numFmtId="165" fontId="7" fillId="0" borderId="0" xfId="17" applyNumberFormat="1" applyFont="1" applyFill="1" applyBorder="1" applyAlignment="1">
      <alignment horizontal="right" vertical="top"/>
    </xf>
    <xf numFmtId="166" fontId="5" fillId="0" borderId="0" xfId="17" applyNumberFormat="1" applyFont="1" applyAlignment="1">
      <alignment horizontal="right" vertical="top"/>
    </xf>
    <xf numFmtId="167" fontId="5" fillId="0" borderId="0" xfId="17" applyNumberFormat="1" applyFont="1" applyAlignment="1">
      <alignment horizontal="right" vertical="top"/>
    </xf>
    <xf numFmtId="164" fontId="6" fillId="0" borderId="0" xfId="62" applyNumberFormat="1" applyFont="1" applyAlignment="1"/>
    <xf numFmtId="49" fontId="6" fillId="0" borderId="0" xfId="62" applyNumberFormat="1" applyFont="1" applyAlignment="1">
      <alignment horizontal="left"/>
    </xf>
    <xf numFmtId="0" fontId="6" fillId="0" borderId="0" xfId="62" applyNumberFormat="1" applyFont="1" applyAlignment="1">
      <alignment horizontal="left"/>
    </xf>
    <xf numFmtId="49" fontId="6" fillId="0" borderId="0" xfId="62" applyNumberFormat="1" applyFont="1" applyAlignment="1">
      <alignment horizontal="center"/>
    </xf>
    <xf numFmtId="165" fontId="6" fillId="0" borderId="0" xfId="62" applyNumberFormat="1" applyFont="1" applyFill="1" applyBorder="1" applyAlignment="1"/>
    <xf numFmtId="166" fontId="6" fillId="0" borderId="0" xfId="62" applyNumberFormat="1" applyFont="1" applyAlignment="1"/>
    <xf numFmtId="167" fontId="6" fillId="0" borderId="0" xfId="62" applyNumberFormat="1" applyFont="1" applyAlignment="1"/>
    <xf numFmtId="3" fontId="6" fillId="0" borderId="0" xfId="62" applyNumberFormat="1" applyFont="1"/>
    <xf numFmtId="0" fontId="6" fillId="0" borderId="0" xfId="62" applyFont="1"/>
    <xf numFmtId="164" fontId="11" fillId="0" borderId="5" xfId="62" applyNumberFormat="1" applyFont="1" applyBorder="1" applyAlignment="1">
      <alignment horizontal="right" vertical="top"/>
    </xf>
    <xf numFmtId="49" fontId="11" fillId="0" borderId="5" xfId="62" applyNumberFormat="1" applyFont="1" applyBorder="1" applyAlignment="1">
      <alignment horizontal="left" vertical="top"/>
    </xf>
    <xf numFmtId="0" fontId="11" fillId="0" borderId="5" xfId="62" applyNumberFormat="1" applyFont="1" applyBorder="1" applyAlignment="1">
      <alignment horizontal="left" vertical="top" wrapText="1"/>
    </xf>
    <xf numFmtId="49" fontId="11" fillId="0" borderId="5" xfId="62" applyNumberFormat="1" applyFont="1" applyBorder="1" applyAlignment="1">
      <alignment horizontal="center" vertical="top"/>
    </xf>
    <xf numFmtId="165" fontId="16" fillId="0" borderId="5" xfId="62" applyNumberFormat="1" applyFont="1" applyFill="1" applyBorder="1" applyAlignment="1">
      <alignment horizontal="right" vertical="top"/>
    </xf>
    <xf numFmtId="166" fontId="11" fillId="0" borderId="5" xfId="62" applyNumberFormat="1" applyFont="1" applyBorder="1" applyAlignment="1">
      <alignment horizontal="right" vertical="top"/>
    </xf>
    <xf numFmtId="167" fontId="11" fillId="0" borderId="5" xfId="62" applyNumberFormat="1" applyFont="1" applyBorder="1" applyAlignment="1">
      <alignment horizontal="right" vertical="top"/>
    </xf>
    <xf numFmtId="3" fontId="15" fillId="0" borderId="0" xfId="62" applyNumberFormat="1" applyFont="1"/>
    <xf numFmtId="0" fontId="15" fillId="0" borderId="0" xfId="62" applyFont="1"/>
    <xf numFmtId="164" fontId="5" fillId="0" borderId="0" xfId="62" applyNumberFormat="1" applyFont="1" applyAlignment="1">
      <alignment horizontal="right" vertical="top"/>
    </xf>
    <xf numFmtId="49" fontId="5" fillId="0" borderId="0" xfId="62" applyNumberFormat="1" applyFont="1" applyAlignment="1">
      <alignment horizontal="left" vertical="top"/>
    </xf>
    <xf numFmtId="49" fontId="5" fillId="0" borderId="0" xfId="62" applyNumberFormat="1" applyFont="1" applyAlignment="1">
      <alignment horizontal="left" vertical="top" wrapText="1"/>
    </xf>
    <xf numFmtId="49" fontId="5" fillId="0" borderId="0" xfId="62" applyNumberFormat="1" applyFont="1" applyAlignment="1">
      <alignment horizontal="center" vertical="top"/>
    </xf>
    <xf numFmtId="165" fontId="7" fillId="0" borderId="0" xfId="62" applyNumberFormat="1" applyFont="1" applyFill="1" applyBorder="1" applyAlignment="1">
      <alignment horizontal="right" vertical="top"/>
    </xf>
    <xf numFmtId="166" fontId="5" fillId="0" borderId="0" xfId="62" applyNumberFormat="1" applyFont="1" applyAlignment="1">
      <alignment horizontal="right" vertical="top"/>
    </xf>
    <xf numFmtId="167" fontId="5" fillId="0" borderId="0" xfId="62" applyNumberFormat="1" applyFont="1" applyAlignment="1">
      <alignment horizontal="right" vertical="top"/>
    </xf>
    <xf numFmtId="3" fontId="9" fillId="0" borderId="0" xfId="62" applyNumberFormat="1"/>
    <xf numFmtId="0" fontId="9" fillId="0" borderId="0" xfId="62"/>
    <xf numFmtId="3" fontId="39" fillId="0" borderId="0" xfId="0" applyNumberFormat="1" applyFont="1" applyAlignment="1"/>
    <xf numFmtId="3" fontId="41" fillId="0" borderId="0" xfId="0" applyNumberFormat="1" applyFont="1"/>
    <xf numFmtId="3" fontId="37" fillId="0" borderId="0" xfId="0" applyNumberFormat="1" applyFont="1" applyAlignment="1">
      <alignment vertical="center"/>
    </xf>
    <xf numFmtId="3" fontId="38" fillId="0" borderId="0" xfId="0" applyNumberFormat="1" applyFont="1" applyAlignment="1">
      <alignment vertical="center"/>
    </xf>
    <xf numFmtId="0" fontId="3" fillId="0" borderId="0" xfId="68"/>
    <xf numFmtId="49" fontId="3" fillId="0" borderId="0" xfId="68" applyNumberFormat="1"/>
    <xf numFmtId="4" fontId="3" fillId="0" borderId="0" xfId="68" applyNumberFormat="1"/>
    <xf numFmtId="49" fontId="6" fillId="0" borderId="2" xfId="2" applyNumberFormat="1" applyFont="1" applyBorder="1" applyAlignment="1">
      <alignment horizontal="center" wrapText="1"/>
    </xf>
    <xf numFmtId="0" fontId="1" fillId="0" borderId="0" xfId="95"/>
    <xf numFmtId="0" fontId="1" fillId="0" borderId="0" xfId="95" applyAlignment="1">
      <alignment wrapText="1"/>
    </xf>
    <xf numFmtId="166" fontId="59" fillId="0" borderId="0" xfId="96" applyNumberFormat="1" applyFont="1" applyAlignment="1">
      <alignment vertical="center"/>
    </xf>
    <xf numFmtId="168" fontId="59" fillId="0" borderId="0" xfId="96" applyNumberFormat="1" applyFont="1" applyAlignment="1">
      <alignment vertical="center"/>
    </xf>
    <xf numFmtId="169" fontId="59" fillId="0" borderId="0" xfId="96" applyNumberFormat="1" applyFont="1" applyAlignment="1">
      <alignment vertical="center"/>
    </xf>
    <xf numFmtId="0" fontId="60" fillId="0" borderId="0" xfId="95" applyFont="1"/>
    <xf numFmtId="0" fontId="6" fillId="0" borderId="0" xfId="96" applyNumberFormat="1" applyFont="1" applyFill="1" applyAlignment="1">
      <alignment horizontal="left"/>
    </xf>
    <xf numFmtId="166" fontId="6" fillId="0" borderId="0" xfId="96" applyNumberFormat="1" applyFont="1" applyFill="1" applyAlignment="1"/>
    <xf numFmtId="165" fontId="6" fillId="0" borderId="0" xfId="96" applyNumberFormat="1" applyFont="1" applyFill="1" applyBorder="1" applyAlignment="1"/>
    <xf numFmtId="167" fontId="6" fillId="0" borderId="0" xfId="96" applyNumberFormat="1" applyFont="1" applyFill="1" applyAlignment="1"/>
    <xf numFmtId="168" fontId="6" fillId="0" borderId="0" xfId="96" applyNumberFormat="1" applyFont="1" applyFill="1" applyAlignment="1"/>
    <xf numFmtId="169" fontId="6" fillId="0" borderId="0" xfId="96" applyNumberFormat="1" applyFont="1" applyFill="1" applyAlignment="1"/>
    <xf numFmtId="0" fontId="6" fillId="0" borderId="0" xfId="96" applyFont="1" applyFill="1"/>
    <xf numFmtId="164" fontId="15" fillId="0" borderId="5" xfId="96" applyNumberFormat="1" applyFont="1" applyFill="1" applyBorder="1" applyAlignment="1">
      <alignment horizontal="right" vertical="top"/>
    </xf>
    <xf numFmtId="0" fontId="15" fillId="0" borderId="5" xfId="96" applyNumberFormat="1" applyFont="1" applyFill="1" applyBorder="1" applyAlignment="1">
      <alignment horizontal="left" vertical="top" wrapText="1"/>
    </xf>
    <xf numFmtId="49" fontId="15" fillId="0" borderId="5" xfId="96" applyNumberFormat="1" applyFont="1" applyFill="1" applyBorder="1" applyAlignment="1">
      <alignment horizontal="center" vertical="top"/>
    </xf>
    <xf numFmtId="165" fontId="24" fillId="0" borderId="5" xfId="96" applyNumberFormat="1" applyFont="1" applyFill="1" applyBorder="1" applyAlignment="1">
      <alignment horizontal="right" vertical="top"/>
    </xf>
    <xf numFmtId="166" fontId="11" fillId="0" borderId="5" xfId="96" applyNumberFormat="1" applyFont="1" applyFill="1" applyBorder="1" applyAlignment="1">
      <alignment horizontal="right" vertical="top"/>
    </xf>
    <xf numFmtId="167" fontId="11" fillId="0" borderId="5" xfId="96" applyNumberFormat="1" applyFont="1" applyFill="1" applyBorder="1" applyAlignment="1">
      <alignment horizontal="right" vertical="top"/>
    </xf>
    <xf numFmtId="0" fontId="10" fillId="0" borderId="0" xfId="96" applyNumberFormat="1" applyFont="1" applyFill="1" applyAlignment="1">
      <alignment horizontal="left"/>
    </xf>
    <xf numFmtId="166" fontId="10" fillId="0" borderId="0" xfId="96" applyNumberFormat="1" applyFont="1" applyFill="1" applyAlignment="1"/>
    <xf numFmtId="165" fontId="10" fillId="0" borderId="0" xfId="96" applyNumberFormat="1" applyFont="1" applyFill="1" applyBorder="1" applyAlignment="1"/>
    <xf numFmtId="167" fontId="10" fillId="0" borderId="0" xfId="96" applyNumberFormat="1" applyFont="1" applyFill="1" applyAlignment="1"/>
    <xf numFmtId="168" fontId="10" fillId="0" borderId="0" xfId="96" applyNumberFormat="1" applyFont="1" applyFill="1" applyAlignment="1"/>
    <xf numFmtId="169" fontId="10" fillId="0" borderId="0" xfId="96" applyNumberFormat="1" applyFont="1" applyFill="1" applyAlignment="1"/>
    <xf numFmtId="0" fontId="10" fillId="0" borderId="0" xfId="96" applyFont="1" applyFill="1"/>
    <xf numFmtId="0" fontId="15" fillId="0" borderId="0" xfId="95" applyFont="1"/>
    <xf numFmtId="0" fontId="6" fillId="0" borderId="0" xfId="97" applyNumberFormat="1" applyFont="1" applyFill="1" applyAlignment="1">
      <alignment horizontal="left"/>
    </xf>
    <xf numFmtId="166" fontId="6" fillId="0" borderId="0" xfId="97" applyNumberFormat="1" applyFont="1" applyFill="1" applyAlignment="1"/>
    <xf numFmtId="165" fontId="6" fillId="0" borderId="0" xfId="97" applyNumberFormat="1" applyFont="1" applyFill="1" applyBorder="1" applyAlignment="1"/>
    <xf numFmtId="167" fontId="6" fillId="0" borderId="0" xfId="97" applyNumberFormat="1" applyFont="1" applyFill="1" applyAlignment="1"/>
    <xf numFmtId="168" fontId="6" fillId="0" borderId="0" xfId="97" applyNumberFormat="1" applyFont="1" applyFill="1" applyAlignment="1"/>
    <xf numFmtId="169" fontId="6" fillId="0" borderId="0" xfId="97" applyNumberFormat="1" applyFont="1" applyFill="1" applyAlignment="1"/>
    <xf numFmtId="0" fontId="6" fillId="0" borderId="0" xfId="97" applyFont="1" applyFill="1"/>
    <xf numFmtId="164" fontId="15" fillId="0" borderId="5" xfId="97" applyNumberFormat="1" applyFont="1" applyFill="1" applyBorder="1" applyAlignment="1">
      <alignment horizontal="right" vertical="top"/>
    </xf>
    <xf numFmtId="0" fontId="15" fillId="0" borderId="5" xfId="97" applyNumberFormat="1" applyFont="1" applyFill="1" applyBorder="1" applyAlignment="1">
      <alignment horizontal="left" vertical="top" wrapText="1"/>
    </xf>
    <xf numFmtId="49" fontId="15" fillId="0" borderId="5" xfId="97" applyNumberFormat="1" applyFont="1" applyFill="1" applyBorder="1" applyAlignment="1">
      <alignment horizontal="center" vertical="top"/>
    </xf>
    <xf numFmtId="165" fontId="24" fillId="0" borderId="5" xfId="97" applyNumberFormat="1" applyFont="1" applyFill="1" applyBorder="1" applyAlignment="1">
      <alignment horizontal="right" vertical="top"/>
    </xf>
    <xf numFmtId="166" fontId="11" fillId="0" borderId="5" xfId="97" applyNumberFormat="1" applyFont="1" applyFill="1" applyBorder="1" applyAlignment="1">
      <alignment horizontal="right" vertical="top"/>
    </xf>
    <xf numFmtId="49" fontId="18" fillId="0" borderId="5" xfId="2" applyNumberFormat="1" applyFont="1" applyBorder="1" applyAlignment="1">
      <alignment horizontal="left" indent="2"/>
    </xf>
    <xf numFmtId="4" fontId="9" fillId="0" borderId="0" xfId="2" applyNumberFormat="1" applyFont="1"/>
    <xf numFmtId="3" fontId="9" fillId="0" borderId="0" xfId="2" applyNumberFormat="1" applyAlignment="1">
      <alignment horizontal="right"/>
    </xf>
    <xf numFmtId="4" fontId="9" fillId="0" borderId="0" xfId="2" applyNumberFormat="1" applyFont="1" applyBorder="1"/>
    <xf numFmtId="49" fontId="6" fillId="0" borderId="2" xfId="0" applyNumberFormat="1" applyFont="1" applyFill="1" applyBorder="1" applyAlignment="1">
      <alignment horizontal="center" wrapText="1"/>
    </xf>
    <xf numFmtId="0" fontId="6" fillId="0" borderId="2" xfId="0" applyNumberFormat="1" applyFont="1" applyBorder="1" applyAlignment="1">
      <alignment horizontal="center"/>
    </xf>
    <xf numFmtId="167" fontId="18" fillId="0" borderId="5" xfId="2" applyNumberFormat="1" applyFont="1" applyFill="1" applyBorder="1" applyAlignment="1"/>
    <xf numFmtId="164" fontId="34" fillId="2" borderId="0" xfId="97" applyNumberFormat="1" applyFont="1" applyFill="1" applyAlignment="1"/>
    <xf numFmtId="0" fontId="34" fillId="2" borderId="0" xfId="97" applyNumberFormat="1" applyFont="1" applyFill="1" applyAlignment="1">
      <alignment horizontal="left"/>
    </xf>
    <xf numFmtId="49" fontId="34" fillId="2" borderId="0" xfId="97" applyNumberFormat="1" applyFont="1" applyFill="1" applyAlignment="1">
      <alignment horizontal="center"/>
    </xf>
    <xf numFmtId="165" fontId="34" fillId="2" borderId="0" xfId="97" applyNumberFormat="1" applyFont="1" applyFill="1" applyBorder="1" applyAlignment="1"/>
    <xf numFmtId="166" fontId="34" fillId="2" borderId="0" xfId="97" applyNumberFormat="1" applyFont="1" applyFill="1" applyAlignment="1"/>
    <xf numFmtId="167" fontId="34" fillId="2" borderId="0" xfId="97" applyNumberFormat="1" applyFont="1" applyFill="1" applyAlignment="1"/>
    <xf numFmtId="168" fontId="34" fillId="0" borderId="0" xfId="97" applyNumberFormat="1" applyFont="1" applyAlignment="1"/>
    <xf numFmtId="169" fontId="34" fillId="0" borderId="0" xfId="97" applyNumberFormat="1" applyFont="1" applyAlignment="1"/>
    <xf numFmtId="166" fontId="34" fillId="0" borderId="0" xfId="97" applyNumberFormat="1" applyFont="1" applyAlignment="1"/>
    <xf numFmtId="0" fontId="63" fillId="0" borderId="0" xfId="95" applyFont="1" applyAlignment="1"/>
    <xf numFmtId="0" fontId="30" fillId="0" borderId="0" xfId="6" applyFont="1" applyAlignment="1">
      <alignment wrapText="1"/>
    </xf>
    <xf numFmtId="0" fontId="26" fillId="0" borderId="0" xfId="5" applyFont="1" applyAlignment="1">
      <alignment horizontal="center" wrapText="1"/>
    </xf>
    <xf numFmtId="0" fontId="13" fillId="0" borderId="0" xfId="5" applyFont="1" applyAlignment="1">
      <alignment horizontal="center" wrapText="1"/>
    </xf>
    <xf numFmtId="0" fontId="29" fillId="0" borderId="0" xfId="5" applyFont="1" applyAlignment="1">
      <alignment horizontal="center" vertical="center" wrapText="1"/>
    </xf>
    <xf numFmtId="0" fontId="31" fillId="0" borderId="0" xfId="5" applyFont="1" applyAlignment="1">
      <alignment horizontal="center"/>
    </xf>
  </cellXfs>
  <cellStyles count="99">
    <cellStyle name="_300_B5_2_500_002_70905 NAB" xfId="22"/>
    <cellStyle name="_Appendix N_Detailed Price Breakdown" xfId="23"/>
    <cellStyle name="_Appendix N_Detailed Price Breakdown_VS-VV_D0500_KaZP_090410-boq" xfId="24"/>
    <cellStyle name="_cenová nabídka" xfId="25"/>
    <cellStyle name="_CN 20070828" xfId="26"/>
    <cellStyle name="_CN 20070828k" xfId="27"/>
    <cellStyle name="_PŘ  hotel radl 709 je" xfId="28"/>
    <cellStyle name="_PS_M_93_02_slaboproud" xfId="29"/>
    <cellStyle name="_PS_M_93_02_slaboproud_VS-VV_D0500_KaZP_090410-boq" xfId="30"/>
    <cellStyle name="_RADLICKA_tendr_070920" xfId="31"/>
    <cellStyle name="_roz  hotel radl 709 (3) MD NAB" xfId="32"/>
    <cellStyle name="_SO002_3_E91_SK" xfId="33"/>
    <cellStyle name="_Summary bill of rates COOLINGL" xfId="34"/>
    <cellStyle name="_Summary bill of rates COOLINGL_1" xfId="35"/>
    <cellStyle name="_Summary bill of rates COOLINGL_1_VS-VV_D0500_KaZP_090410-boq" xfId="36"/>
    <cellStyle name="_Summary bill of rates COOLINGL_2" xfId="37"/>
    <cellStyle name="_Summary bill of rates COOLINGL_2_VS-VV_D0500_KaZP_090410-boq" xfId="38"/>
    <cellStyle name="_Summary bill of rates COOLINGL_3" xfId="39"/>
    <cellStyle name="_Summary bill of rates COOLINGL_3_VS-VV_D0500_KaZP_090410-boq" xfId="40"/>
    <cellStyle name="_Summary bill of rates COOLINGL_VS-VV_D0500_KaZP_090410-boq" xfId="41"/>
    <cellStyle name="_Summary bill of rates VENTILATIONL" xfId="42"/>
    <cellStyle name="_Summary bill of rates VENTILATIONL_1" xfId="43"/>
    <cellStyle name="_Summary bill of rates VENTILATIONL_1_VS-VV_D0500_KaZP_090410-boq" xfId="44"/>
    <cellStyle name="_Summary bill of rates VENTILATIONL_2" xfId="45"/>
    <cellStyle name="_Summary bill of rates VENTILATIONL_2_VS-VV_D0500_KaZP_090410-boq" xfId="46"/>
    <cellStyle name="_Summary bill of rates VENTILATIONL_3" xfId="47"/>
    <cellStyle name="_Summary bill of rates VENTILATIONL_3_VS-VV_D0500_KaZP_090410-boq" xfId="48"/>
    <cellStyle name="_Summary bill of rates VENTILATIONL_VS-VV_D0500_KaZP_090410-boq" xfId="49"/>
    <cellStyle name="bezčárky_" xfId="50"/>
    <cellStyle name="Currency0" xfId="51"/>
    <cellStyle name="Čárka 2" xfId="52"/>
    <cellStyle name="číslo.00_" xfId="53"/>
    <cellStyle name="Dezimal [0]_--&gt;2-1" xfId="54"/>
    <cellStyle name="Dezimal_--&gt;2-1" xfId="55"/>
    <cellStyle name="lehký dolní okraj" xfId="56"/>
    <cellStyle name="měny 2" xfId="57"/>
    <cellStyle name="normal" xfId="58"/>
    <cellStyle name="Normale_595" xfId="59"/>
    <cellStyle name="Normální" xfId="0" builtinId="0"/>
    <cellStyle name="Normální 10" xfId="2"/>
    <cellStyle name="Normální 10 2" xfId="7"/>
    <cellStyle name="Normální 11" xfId="18"/>
    <cellStyle name="Normální 12" xfId="95"/>
    <cellStyle name="Normální 13" xfId="12"/>
    <cellStyle name="Normální 14" xfId="14"/>
    <cellStyle name="Normální 15" xfId="13"/>
    <cellStyle name="Normální 16" xfId="16"/>
    <cellStyle name="Normální 17" xfId="15"/>
    <cellStyle name="Normální 2" xfId="20"/>
    <cellStyle name="Normální 2 11" xfId="4"/>
    <cellStyle name="Normální 2 2" xfId="8"/>
    <cellStyle name="normální 2 2 10" xfId="60"/>
    <cellStyle name="Normální 2 2 2" xfId="61"/>
    <cellStyle name="normální 2 3" xfId="62"/>
    <cellStyle name="normální 2 3 2" xfId="19"/>
    <cellStyle name="Normální 2 4" xfId="63"/>
    <cellStyle name="Normální 2 5" xfId="64"/>
    <cellStyle name="Normální 2 6" xfId="65"/>
    <cellStyle name="Normální 2 7" xfId="96"/>
    <cellStyle name="Normální 2 8" xfId="97"/>
    <cellStyle name="normální 2_Profese" xfId="66"/>
    <cellStyle name="Normální 256" xfId="6"/>
    <cellStyle name="Normální 3" xfId="3"/>
    <cellStyle name="Normální 3 12 2" xfId="9"/>
    <cellStyle name="Normální 3 12 2 2" xfId="21"/>
    <cellStyle name="normální 3 2" xfId="67"/>
    <cellStyle name="Normální 3 3" xfId="68"/>
    <cellStyle name="normální 3 4" xfId="98"/>
    <cellStyle name="Normální 3 6" xfId="10"/>
    <cellStyle name="Normální 4" xfId="69"/>
    <cellStyle name="Normální 4 2" xfId="70"/>
    <cellStyle name="Normální 5" xfId="71"/>
    <cellStyle name="Normální 6" xfId="72"/>
    <cellStyle name="Normální 7" xfId="73"/>
    <cellStyle name="Normální 8" xfId="17"/>
    <cellStyle name="Normální 87" xfId="11"/>
    <cellStyle name="Normální 9" xfId="74"/>
    <cellStyle name="normální_Titulní list" xfId="5"/>
    <cellStyle name="normální_Vzor pro profese" xfId="1"/>
    <cellStyle name="Normalny_Ceny jedn" xfId="75"/>
    <cellStyle name="Podhlavička" xfId="76"/>
    <cellStyle name="Polozka" xfId="77"/>
    <cellStyle name="popis polozky" xfId="78"/>
    <cellStyle name="procent 2" xfId="79"/>
    <cellStyle name="Procenta 2" xfId="80"/>
    <cellStyle name="R_text" xfId="81"/>
    <cellStyle name="R_type" xfId="82"/>
    <cellStyle name="Specifikace" xfId="83"/>
    <cellStyle name="Standaard_Blad1_3" xfId="84"/>
    <cellStyle name="Standard_--&gt;2-1" xfId="85"/>
    <cellStyle name="Styl 1" xfId="86"/>
    <cellStyle name="Styl 1 2" xfId="87"/>
    <cellStyle name="Styl 2" xfId="88"/>
    <cellStyle name="text" xfId="89"/>
    <cellStyle name="výkaz výměr" xfId="90"/>
    <cellStyle name="Währung [0]_--&gt;2-1" xfId="91"/>
    <cellStyle name="Währung_--&gt;2-1" xfId="92"/>
    <cellStyle name="Wהhrung [0]_--&gt;2-1" xfId="93"/>
    <cellStyle name="Wהhrung_--&gt;2-1" xfId="94"/>
  </cellStyles>
  <dxfs count="0"/>
  <tableStyles count="0" defaultTableStyle="TableStyleMedium9" defaultPivotStyle="PivotStyleLight16"/>
  <colors>
    <mruColors>
      <color rgb="FF000080"/>
      <color rgb="FFFFFF99"/>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xdr:rowOff>
    </xdr:from>
    <xdr:to>
      <xdr:col>2</xdr:col>
      <xdr:colOff>142875</xdr:colOff>
      <xdr:row>2</xdr:row>
      <xdr:rowOff>142875</xdr:rowOff>
    </xdr:to>
    <xdr:pic>
      <xdr:nvPicPr>
        <xdr:cNvPr id="2" name="Picture 1" descr="logo_questima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9050"/>
          <a:ext cx="1828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a\data1\Users\Jirka\AppData\Local\Microsoft\Windows\Temporary%20Internet%20Files\Content.IE5\OA7K2MQQ\UT-CH%20071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vel\disk%20d\DATA\Akce_20\Zdiby\HT%20v&#253;po&#269;ty%20ZDIB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Crystal%20Prague(OAC%20Millennium%202008)\7_PP\F1_Stavebn&#237;%20objekt%20SO-xx\F1_4c%20Za&#345;&#237;zen&#237;%20vzduchotechniky\Dokumentace%20k%20odsouhlasen&#237;\131107_V_Crystal_1.PP-4.PP\Digitalne%20otevrene\List\F.7.01_Tabulka_FC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8_Projekce/_Zak&#225;zky/70145-7319_AR18%20N&#283;mec%20&#381;ilka_Depozit&#225;&#345;%20Terez&#237;n/2_RPD/Projek&#269;n&#237;%20rozpo&#269;ty/&#382;iv&#233;/2008.07.31-01%20PROPOJ%20Terez&#237;n%20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kancelar\Data\DATA\Dokumenty\Technick&#233;%20zpr&#225;vy%2098\Z&#225;kupy\V&#253;po&#269;ty%20ZAKUP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aa\data1\!Aaaaa\Rozpocty\SUDOP\Plze&#328;_fakulta_&#352;udov&#225;\!R\&#268;istopis%20+%20po%20zapracov&#225;n&#237;\Zapracov&#225;no\P&#345;&#237;stavba%20DLO%20Ostrava%20rozpo&#269;et%20slep&#253;%20CCT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Akce_2014/14008_Palmovka_Roz&#353;&#237;&#345;en&#237;%20suter&#233;nu_H13121/Intern&#237;%20dokumenty/_Odevzd&#225;n&#237;/Nov&#225;%20Palmovka_D.1_VV_1402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_Akce_2010/10105_Centrum%20Male&#353;ice/Podklady_od_zakaznika/VV_profese/Pav&#269;a/Pr&#225;ce%20Questima/10011_RD%20B&#345;evnov/10011_RD%20B&#345;evnov%20-%20VV%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_Akce_2014/___HOTOV&#201;_2014/14005_Valentinka_P13057/Vystupy_pro_zakaznika/Valentinka_RO_DSP_14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VaskoM\Local%20Settings\Temporary%20Internet%20Files\OLK3\276_specialisti\01-06%20-%20PROSEK%20POINT_V&#221;B&#282;R%20dod._v&#253;kaz-v&#253;m&#283;r_elektr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kancelar\data\DATA\Akce_20\Zdiby\HT%20v&#253;po&#269;ty%20ZDIB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oman%20-%20data/AAA_Nabidky%20ATsystems/10_192_Depozit&#225;&#345;%20n&#225;rodn&#237;%20knihovny/SO-11_depozit&#225;&#345;%20I.%20etap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a\data1\Users\Jirka\AppData\Local\Microsoft\Windows\Temporary%20Internet%20Files\Content.IE5\G56SXP4Z\Documents%20and%20Settings\Administrator\Dokumenty\Cen&#237;ky%20OBO_pracovn&#237;\Cen&#237;ky2004\OBO%20Bettermann%20%2020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a\data1\Documents%20and%20Settings\zdanskyd\Local%20Settings\Temporary%20Internet%20Files\OLK149\p&#345;ipom&#237;nky%20k%20zapracov&#225;n&#237;%2013.11.%20a%20d&#225;le\&#352;tefan-VV%201.kolo%20-%20131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astro"/>
      <sheetName val="CH"/>
      <sheetName val="UT"/>
    </sheetNames>
    <sheetDataSet>
      <sheetData sheetId="0" refreshError="1"/>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ák tuků"/>
      <sheetName val="Šachty"/>
      <sheetName val="Kanalizace"/>
      <sheetName val="Vodvodní přípojka"/>
      <sheetName val="Splašková"/>
      <sheetName val="Dešťová kanalizace"/>
      <sheetName val="Plynovod"/>
      <sheetName val="Čerpadla"/>
      <sheetName val="Koryto"/>
      <sheetName val="Napojení UV"/>
      <sheetName val="Napojení DS"/>
      <sheetName val="Hydrotechnické výpočty"/>
      <sheetName val="Nádrž HRANATÁ"/>
      <sheetName val="Výtok z hranaté nádrže"/>
      <sheetName val="Koryto obdélník"/>
      <sheetName val="Nádrž N2"/>
      <sheetName val="List2"/>
      <sheetName val="Tabulky"/>
      <sheetName val="křivka plnění"/>
      <sheetName val="PrůtokPotrubím"/>
      <sheetName val="křivka plnění (2)"/>
      <sheetName val="Průtok vodovodní př"/>
      <sheetName val="Legenda"/>
      <sheetName val="výpis šachet (2)"/>
      <sheetName val="Napojení vpustí"/>
      <sheetName val="Propočet (2)"/>
      <sheetName val="Výkaz materiálu"/>
      <sheetName val="VODA+PLYN"/>
      <sheetName val="SO 14 - splašky"/>
      <sheetName val="SO15 deště"/>
      <sheetName val="Šachty deště"/>
      <sheetName val="Šachty splašky"/>
      <sheetName val="Přístavba ha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FCU"/>
      <sheetName val="FCU-objemový průtok"/>
      <sheetName val="FCU-příkon"/>
      <sheetName val="FCU-proud"/>
      <sheetName val="FCU-C+H_průtok"/>
      <sheetName val="FCU-C+H_odpor"/>
      <sheetName val="FCU-C+H_výkon"/>
      <sheetName val="FCU-akustický tlak"/>
      <sheetName val="FCU-C+H_dimenze připojení"/>
      <sheetName val="C+H_média"/>
    </sheetNames>
    <sheetDataSet>
      <sheetData sheetId="0" refreshError="1"/>
      <sheetData sheetId="1">
        <row r="42">
          <cell r="B42" t="str">
            <v>S0</v>
          </cell>
        </row>
        <row r="43">
          <cell r="B43" t="str">
            <v>S1</v>
          </cell>
        </row>
        <row r="44">
          <cell r="B44" t="str">
            <v>S2</v>
          </cell>
        </row>
        <row r="45">
          <cell r="B45" t="str">
            <v>D1</v>
          </cell>
        </row>
        <row r="46">
          <cell r="B46" t="str">
            <v>D2</v>
          </cell>
        </row>
        <row r="47">
          <cell r="B47" t="str">
            <v>B1</v>
          </cell>
        </row>
        <row r="48">
          <cell r="B48" t="str">
            <v>B2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j"/>
      <sheetName val="Koeficienty-SMAZAT"/>
    </sheetNames>
    <sheetDataSet>
      <sheetData sheetId="0" refreshError="1"/>
      <sheetData sheetId="1" refreshError="1">
        <row r="4">
          <cell r="B4">
            <v>1</v>
          </cell>
        </row>
        <row r="6">
          <cell r="B6">
            <v>1</v>
          </cell>
        </row>
        <row r="15">
          <cell r="B15">
            <v>1.25</v>
          </cell>
        </row>
        <row r="24">
          <cell r="B24">
            <v>1.25</v>
          </cell>
        </row>
        <row r="27">
          <cell r="B27">
            <v>1.25</v>
          </cell>
        </row>
        <row r="28">
          <cell r="B28">
            <v>1.25</v>
          </cell>
        </row>
        <row r="30">
          <cell r="B30">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otechnické výpočty I.E"/>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y"/>
      <sheetName val="rekapitulace"/>
      <sheetName val="CCTV"/>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D1_Rekapitulace"/>
      <sheetName val="SO110_Rekapitulace"/>
      <sheetName val="SO110.1_Rekapitulace"/>
      <sheetName val="SO110.1_Monolit"/>
      <sheetName val="110.2_Rekapitulace"/>
      <sheetName val="110.2_Stavební část"/>
      <sheetName val="110.3_Rekapitulace TZB"/>
      <sheetName val="ZTI"/>
      <sheetName val="SHZ"/>
      <sheetName val="GHZ"/>
      <sheetName val="UT"/>
      <sheetName val="VZT"/>
      <sheetName val="SIL"/>
      <sheetName val="Bludné proudy"/>
      <sheetName val="VO"/>
      <sheetName val="Výtahy"/>
      <sheetName val="MaR"/>
      <sheetName val="SLA"/>
      <sheetName val="PO"/>
      <sheetName val="Titul DA"/>
      <sheetName val="311_Rekapitulace DA"/>
      <sheetName val="SO 311_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Rekapitulace_1"/>
      <sheetName val="Rekapitulace_2"/>
      <sheetName val="Výkaz výměr"/>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Rekapitulace_stavby"/>
      <sheetName val="SO_01_Rekapitulace"/>
      <sheetName val="SO01_01_Jáma"/>
      <sheetName val="SO_01_02_Monolit"/>
      <sheetName val="SO_01_03_Stavební práce"/>
      <sheetName val="ZTI"/>
      <sheetName val="SHZ"/>
      <sheetName val="UT"/>
      <sheetName val="VZT"/>
      <sheetName val="CHL"/>
      <sheetName val="TS"/>
      <sheetName val="SIL"/>
      <sheetName val="SLA"/>
      <sheetName val="Výtahy"/>
      <sheetName val="SO_02_PVOD"/>
      <sheetName val="SO_03_PKAN"/>
      <sheetName val="SO_04_PPLY"/>
      <sheetName val="SO_06_KOM"/>
      <sheetName val="SO09_VN+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01 - 06 ELEKTROINSTALACE"/>
      <sheetName val="SO 01 _ 06 ELEKTROINSTALACE"/>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ák tuků"/>
      <sheetName val="Šachty"/>
      <sheetName val="Kanalizace"/>
      <sheetName val="Vodvodní přípojka"/>
      <sheetName val="Splašková"/>
      <sheetName val="Dešťová kanalizace"/>
      <sheetName val="Plynovod"/>
      <sheetName val="Čerpadla"/>
      <sheetName val="Koryto"/>
      <sheetName val="Napojení UV"/>
      <sheetName val="Napojení DS"/>
      <sheetName val="Hydrotechnické výpočty"/>
      <sheetName val="Nádrž HRANATÁ"/>
      <sheetName val="Výtok z hranaté nádrže"/>
      <sheetName val="Koryto obdélník"/>
      <sheetName val="Nádrž N2"/>
      <sheetName val="List2"/>
      <sheetName val="Tabulky"/>
      <sheetName val="křivka plnění"/>
      <sheetName val="PrůtokPotrubím"/>
      <sheetName val="křivka plnění (2)"/>
      <sheetName val="Průtok vodovodní př"/>
      <sheetName val="Legenda"/>
      <sheetName val="výpis šachet (2)"/>
      <sheetName val="Napojení vpustí"/>
      <sheetName val="Propočet (2)"/>
      <sheetName val="Výkaz materiálu"/>
      <sheetName val="VODA+PLYN"/>
      <sheetName val="SO 14 - splašky"/>
      <sheetName val="SO15 deště"/>
      <sheetName val="Šachty deště"/>
      <sheetName val="Šachty splašky"/>
      <sheetName val="Přístavba ha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heetName val="STAT_REK"/>
      <sheetName val="STAT"/>
      <sheetName val="STAVEB_REK"/>
      <sheetName val="STAVEB"/>
      <sheetName val="PODLAHY"/>
      <sheetName val="OKNA"/>
      <sheetName val="DVEŘE"/>
      <sheetName val="KLEMP"/>
      <sheetName val="ZAM"/>
      <sheetName val="ZTI"/>
      <sheetName val="UTCH"/>
      <sheetName val="MAR"/>
      <sheetName val="Ei_silno_rek"/>
      <sheetName val="EI_sil"/>
      <sheetName val="TS"/>
      <sheetName val="ACS"/>
      <sheetName val="EPS"/>
      <sheetName val="CCTV"/>
      <sheetName val="trasy els"/>
      <sheetName val="EZS"/>
      <sheetName val="SKS"/>
      <sheetName val="VÝTAH"/>
      <sheetName val="PL SHZ"/>
      <sheetName val="ORI SYST"/>
      <sheetName val="INTER"/>
      <sheetName val="Reg"/>
      <sheetName val="VZT "/>
      <sheetName val="DATCENT"/>
      <sheetName val="RHP"/>
      <sheetName val="List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ik"/>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ce"/>
      <sheetName val="tech_zař"/>
      <sheetName val="HSV"/>
      <sheetName val="rekap_stat"/>
      <sheetName val="pol_stat"/>
      <sheetName val="kom"/>
      <sheetName val="podl_skladb"/>
      <sheetName val="tesař"/>
      <sheetName val="podhledy"/>
      <sheetName val="revdv"/>
      <sheetName val="klempíř"/>
      <sheetName val="balk_střechy"/>
      <sheetName val="truhlář"/>
      <sheetName val="okna"/>
      <sheetName val="dveře"/>
      <sheetName val="prosklené"/>
      <sheetName val="výkl"/>
      <sheetName val="zámečník"/>
      <sheetName val="nášlapy"/>
      <sheetName val="kameník"/>
      <sheetName val="ostat"/>
      <sheetName val="rest"/>
      <sheetName val="bazén"/>
      <sheetName val="koupelny"/>
      <sheetName val="kan"/>
      <sheetName val="vod"/>
      <sheetName val="ZP"/>
      <sheetName val="UT"/>
      <sheetName val="EI"/>
      <sheetName val="MaR"/>
      <sheetName val="NZ"/>
      <sheetName val="SLRek"/>
      <sheetName val="EPS"/>
      <sheetName val="ACS"/>
      <sheetName val="CCTV"/>
      <sheetName val="Stru"/>
      <sheetName val="STA"/>
      <sheetName val="Zvo"/>
      <sheetName val="Koup"/>
      <sheetName val="pbu"/>
      <sheetName val="ERO"/>
      <sheetName val="EZS"/>
      <sheetName val="VZT"/>
      <sheetName val="CH"/>
      <sheetName val="CH_gastro"/>
      <sheetName val="CCE001A_B_C"/>
      <sheetName val="AVrek"/>
      <sheetName val="AVboard"/>
      <sheetName val="AVmeet"/>
      <sheetName val="AVball"/>
      <sheetName val="HasPlyn"/>
      <sheetName val="sprink"/>
      <sheetName val="plynvni"/>
      <sheetName val="plynvně"/>
      <sheetName val="výtah"/>
      <sheetName val="VO"/>
      <sheetName val="TS"/>
      <sheetName val="vodpříp"/>
      <sheetName val="Plpříp"/>
      <sheetName val="S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sheetData sheetId="39" refreshError="1"/>
      <sheetData sheetId="40" refreshError="1"/>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view="pageBreakPreview" zoomScaleNormal="100" zoomScaleSheetLayoutView="100" workbookViewId="0"/>
  </sheetViews>
  <sheetFormatPr defaultRowHeight="12.75"/>
  <cols>
    <col min="1" max="1" width="9.140625" style="79"/>
    <col min="2" max="2" width="16.28515625" style="79" customWidth="1"/>
    <col min="3" max="3" width="46.7109375" style="79" customWidth="1"/>
    <col min="4" max="5" width="9.140625" style="79"/>
    <col min="6" max="6" width="113.140625" style="79" customWidth="1"/>
    <col min="7" max="257" width="9.140625" style="79"/>
    <col min="258" max="258" width="16.28515625" style="79" customWidth="1"/>
    <col min="259" max="259" width="46.7109375" style="79" customWidth="1"/>
    <col min="260" max="513" width="9.140625" style="79"/>
    <col min="514" max="514" width="16.28515625" style="79" customWidth="1"/>
    <col min="515" max="515" width="46.7109375" style="79" customWidth="1"/>
    <col min="516" max="769" width="9.140625" style="79"/>
    <col min="770" max="770" width="16.28515625" style="79" customWidth="1"/>
    <col min="771" max="771" width="46.7109375" style="79" customWidth="1"/>
    <col min="772" max="1025" width="9.140625" style="79"/>
    <col min="1026" max="1026" width="16.28515625" style="79" customWidth="1"/>
    <col min="1027" max="1027" width="46.7109375" style="79" customWidth="1"/>
    <col min="1028" max="1281" width="9.140625" style="79"/>
    <col min="1282" max="1282" width="16.28515625" style="79" customWidth="1"/>
    <col min="1283" max="1283" width="46.7109375" style="79" customWidth="1"/>
    <col min="1284" max="1537" width="9.140625" style="79"/>
    <col min="1538" max="1538" width="16.28515625" style="79" customWidth="1"/>
    <col min="1539" max="1539" width="46.7109375" style="79" customWidth="1"/>
    <col min="1540" max="1793" width="9.140625" style="79"/>
    <col min="1794" max="1794" width="16.28515625" style="79" customWidth="1"/>
    <col min="1795" max="1795" width="46.7109375" style="79" customWidth="1"/>
    <col min="1796" max="2049" width="9.140625" style="79"/>
    <col min="2050" max="2050" width="16.28515625" style="79" customWidth="1"/>
    <col min="2051" max="2051" width="46.7109375" style="79" customWidth="1"/>
    <col min="2052" max="2305" width="9.140625" style="79"/>
    <col min="2306" max="2306" width="16.28515625" style="79" customWidth="1"/>
    <col min="2307" max="2307" width="46.7109375" style="79" customWidth="1"/>
    <col min="2308" max="2561" width="9.140625" style="79"/>
    <col min="2562" max="2562" width="16.28515625" style="79" customWidth="1"/>
    <col min="2563" max="2563" width="46.7109375" style="79" customWidth="1"/>
    <col min="2564" max="2817" width="9.140625" style="79"/>
    <col min="2818" max="2818" width="16.28515625" style="79" customWidth="1"/>
    <col min="2819" max="2819" width="46.7109375" style="79" customWidth="1"/>
    <col min="2820" max="3073" width="9.140625" style="79"/>
    <col min="3074" max="3074" width="16.28515625" style="79" customWidth="1"/>
    <col min="3075" max="3075" width="46.7109375" style="79" customWidth="1"/>
    <col min="3076" max="3329" width="9.140625" style="79"/>
    <col min="3330" max="3330" width="16.28515625" style="79" customWidth="1"/>
    <col min="3331" max="3331" width="46.7109375" style="79" customWidth="1"/>
    <col min="3332" max="3585" width="9.140625" style="79"/>
    <col min="3586" max="3586" width="16.28515625" style="79" customWidth="1"/>
    <col min="3587" max="3587" width="46.7109375" style="79" customWidth="1"/>
    <col min="3588" max="3841" width="9.140625" style="79"/>
    <col min="3842" max="3842" width="16.28515625" style="79" customWidth="1"/>
    <col min="3843" max="3843" width="46.7109375" style="79" customWidth="1"/>
    <col min="3844" max="4097" width="9.140625" style="79"/>
    <col min="4098" max="4098" width="16.28515625" style="79" customWidth="1"/>
    <col min="4099" max="4099" width="46.7109375" style="79" customWidth="1"/>
    <col min="4100" max="4353" width="9.140625" style="79"/>
    <col min="4354" max="4354" width="16.28515625" style="79" customWidth="1"/>
    <col min="4355" max="4355" width="46.7109375" style="79" customWidth="1"/>
    <col min="4356" max="4609" width="9.140625" style="79"/>
    <col min="4610" max="4610" width="16.28515625" style="79" customWidth="1"/>
    <col min="4611" max="4611" width="46.7109375" style="79" customWidth="1"/>
    <col min="4612" max="4865" width="9.140625" style="79"/>
    <col min="4866" max="4866" width="16.28515625" style="79" customWidth="1"/>
    <col min="4867" max="4867" width="46.7109375" style="79" customWidth="1"/>
    <col min="4868" max="5121" width="9.140625" style="79"/>
    <col min="5122" max="5122" width="16.28515625" style="79" customWidth="1"/>
    <col min="5123" max="5123" width="46.7109375" style="79" customWidth="1"/>
    <col min="5124" max="5377" width="9.140625" style="79"/>
    <col min="5378" max="5378" width="16.28515625" style="79" customWidth="1"/>
    <col min="5379" max="5379" width="46.7109375" style="79" customWidth="1"/>
    <col min="5380" max="5633" width="9.140625" style="79"/>
    <col min="5634" max="5634" width="16.28515625" style="79" customWidth="1"/>
    <col min="5635" max="5635" width="46.7109375" style="79" customWidth="1"/>
    <col min="5636" max="5889" width="9.140625" style="79"/>
    <col min="5890" max="5890" width="16.28515625" style="79" customWidth="1"/>
    <col min="5891" max="5891" width="46.7109375" style="79" customWidth="1"/>
    <col min="5892" max="6145" width="9.140625" style="79"/>
    <col min="6146" max="6146" width="16.28515625" style="79" customWidth="1"/>
    <col min="6147" max="6147" width="46.7109375" style="79" customWidth="1"/>
    <col min="6148" max="6401" width="9.140625" style="79"/>
    <col min="6402" max="6402" width="16.28515625" style="79" customWidth="1"/>
    <col min="6403" max="6403" width="46.7109375" style="79" customWidth="1"/>
    <col min="6404" max="6657" width="9.140625" style="79"/>
    <col min="6658" max="6658" width="16.28515625" style="79" customWidth="1"/>
    <col min="6659" max="6659" width="46.7109375" style="79" customWidth="1"/>
    <col min="6660" max="6913" width="9.140625" style="79"/>
    <col min="6914" max="6914" width="16.28515625" style="79" customWidth="1"/>
    <col min="6915" max="6915" width="46.7109375" style="79" customWidth="1"/>
    <col min="6916" max="7169" width="9.140625" style="79"/>
    <col min="7170" max="7170" width="16.28515625" style="79" customWidth="1"/>
    <col min="7171" max="7171" width="46.7109375" style="79" customWidth="1"/>
    <col min="7172" max="7425" width="9.140625" style="79"/>
    <col min="7426" max="7426" width="16.28515625" style="79" customWidth="1"/>
    <col min="7427" max="7427" width="46.7109375" style="79" customWidth="1"/>
    <col min="7428" max="7681" width="9.140625" style="79"/>
    <col min="7682" max="7682" width="16.28515625" style="79" customWidth="1"/>
    <col min="7683" max="7683" width="46.7109375" style="79" customWidth="1"/>
    <col min="7684" max="7937" width="9.140625" style="79"/>
    <col min="7938" max="7938" width="16.28515625" style="79" customWidth="1"/>
    <col min="7939" max="7939" width="46.7109375" style="79" customWidth="1"/>
    <col min="7940" max="8193" width="9.140625" style="79"/>
    <col min="8194" max="8194" width="16.28515625" style="79" customWidth="1"/>
    <col min="8195" max="8195" width="46.7109375" style="79" customWidth="1"/>
    <col min="8196" max="8449" width="9.140625" style="79"/>
    <col min="8450" max="8450" width="16.28515625" style="79" customWidth="1"/>
    <col min="8451" max="8451" width="46.7109375" style="79" customWidth="1"/>
    <col min="8452" max="8705" width="9.140625" style="79"/>
    <col min="8706" max="8706" width="16.28515625" style="79" customWidth="1"/>
    <col min="8707" max="8707" width="46.7109375" style="79" customWidth="1"/>
    <col min="8708" max="8961" width="9.140625" style="79"/>
    <col min="8962" max="8962" width="16.28515625" style="79" customWidth="1"/>
    <col min="8963" max="8963" width="46.7109375" style="79" customWidth="1"/>
    <col min="8964" max="9217" width="9.140625" style="79"/>
    <col min="9218" max="9218" width="16.28515625" style="79" customWidth="1"/>
    <col min="9219" max="9219" width="46.7109375" style="79" customWidth="1"/>
    <col min="9220" max="9473" width="9.140625" style="79"/>
    <col min="9474" max="9474" width="16.28515625" style="79" customWidth="1"/>
    <col min="9475" max="9475" width="46.7109375" style="79" customWidth="1"/>
    <col min="9476" max="9729" width="9.140625" style="79"/>
    <col min="9730" max="9730" width="16.28515625" style="79" customWidth="1"/>
    <col min="9731" max="9731" width="46.7109375" style="79" customWidth="1"/>
    <col min="9732" max="9985" width="9.140625" style="79"/>
    <col min="9986" max="9986" width="16.28515625" style="79" customWidth="1"/>
    <col min="9987" max="9987" width="46.7109375" style="79" customWidth="1"/>
    <col min="9988" max="10241" width="9.140625" style="79"/>
    <col min="10242" max="10242" width="16.28515625" style="79" customWidth="1"/>
    <col min="10243" max="10243" width="46.7109375" style="79" customWidth="1"/>
    <col min="10244" max="10497" width="9.140625" style="79"/>
    <col min="10498" max="10498" width="16.28515625" style="79" customWidth="1"/>
    <col min="10499" max="10499" width="46.7109375" style="79" customWidth="1"/>
    <col min="10500" max="10753" width="9.140625" style="79"/>
    <col min="10754" max="10754" width="16.28515625" style="79" customWidth="1"/>
    <col min="10755" max="10755" width="46.7109375" style="79" customWidth="1"/>
    <col min="10756" max="11009" width="9.140625" style="79"/>
    <col min="11010" max="11010" width="16.28515625" style="79" customWidth="1"/>
    <col min="11011" max="11011" width="46.7109375" style="79" customWidth="1"/>
    <col min="11012" max="11265" width="9.140625" style="79"/>
    <col min="11266" max="11266" width="16.28515625" style="79" customWidth="1"/>
    <col min="11267" max="11267" width="46.7109375" style="79" customWidth="1"/>
    <col min="11268" max="11521" width="9.140625" style="79"/>
    <col min="11522" max="11522" width="16.28515625" style="79" customWidth="1"/>
    <col min="11523" max="11523" width="46.7109375" style="79" customWidth="1"/>
    <col min="11524" max="11777" width="9.140625" style="79"/>
    <col min="11778" max="11778" width="16.28515625" style="79" customWidth="1"/>
    <col min="11779" max="11779" width="46.7109375" style="79" customWidth="1"/>
    <col min="11780" max="12033" width="9.140625" style="79"/>
    <col min="12034" max="12034" width="16.28515625" style="79" customWidth="1"/>
    <col min="12035" max="12035" width="46.7109375" style="79" customWidth="1"/>
    <col min="12036" max="12289" width="9.140625" style="79"/>
    <col min="12290" max="12290" width="16.28515625" style="79" customWidth="1"/>
    <col min="12291" max="12291" width="46.7109375" style="79" customWidth="1"/>
    <col min="12292" max="12545" width="9.140625" style="79"/>
    <col min="12546" max="12546" width="16.28515625" style="79" customWidth="1"/>
    <col min="12547" max="12547" width="46.7109375" style="79" customWidth="1"/>
    <col min="12548" max="12801" width="9.140625" style="79"/>
    <col min="12802" max="12802" width="16.28515625" style="79" customWidth="1"/>
    <col min="12803" max="12803" width="46.7109375" style="79" customWidth="1"/>
    <col min="12804" max="13057" width="9.140625" style="79"/>
    <col min="13058" max="13058" width="16.28515625" style="79" customWidth="1"/>
    <col min="13059" max="13059" width="46.7109375" style="79" customWidth="1"/>
    <col min="13060" max="13313" width="9.140625" style="79"/>
    <col min="13314" max="13314" width="16.28515625" style="79" customWidth="1"/>
    <col min="13315" max="13315" width="46.7109375" style="79" customWidth="1"/>
    <col min="13316" max="13569" width="9.140625" style="79"/>
    <col min="13570" max="13570" width="16.28515625" style="79" customWidth="1"/>
    <col min="13571" max="13571" width="46.7109375" style="79" customWidth="1"/>
    <col min="13572" max="13825" width="9.140625" style="79"/>
    <col min="13826" max="13826" width="16.28515625" style="79" customWidth="1"/>
    <col min="13827" max="13827" width="46.7109375" style="79" customWidth="1"/>
    <col min="13828" max="14081" width="9.140625" style="79"/>
    <col min="14082" max="14082" width="16.28515625" style="79" customWidth="1"/>
    <col min="14083" max="14083" width="46.7109375" style="79" customWidth="1"/>
    <col min="14084" max="14337" width="9.140625" style="79"/>
    <col min="14338" max="14338" width="16.28515625" style="79" customWidth="1"/>
    <col min="14339" max="14339" width="46.7109375" style="79" customWidth="1"/>
    <col min="14340" max="14593" width="9.140625" style="79"/>
    <col min="14594" max="14594" width="16.28515625" style="79" customWidth="1"/>
    <col min="14595" max="14595" width="46.7109375" style="79" customWidth="1"/>
    <col min="14596" max="14849" width="9.140625" style="79"/>
    <col min="14850" max="14850" width="16.28515625" style="79" customWidth="1"/>
    <col min="14851" max="14851" width="46.7109375" style="79" customWidth="1"/>
    <col min="14852" max="15105" width="9.140625" style="79"/>
    <col min="15106" max="15106" width="16.28515625" style="79" customWidth="1"/>
    <col min="15107" max="15107" width="46.7109375" style="79" customWidth="1"/>
    <col min="15108" max="15361" width="9.140625" style="79"/>
    <col min="15362" max="15362" width="16.28515625" style="79" customWidth="1"/>
    <col min="15363" max="15363" width="46.7109375" style="79" customWidth="1"/>
    <col min="15364" max="15617" width="9.140625" style="79"/>
    <col min="15618" max="15618" width="16.28515625" style="79" customWidth="1"/>
    <col min="15619" max="15619" width="46.7109375" style="79" customWidth="1"/>
    <col min="15620" max="15873" width="9.140625" style="79"/>
    <col min="15874" max="15874" width="16.28515625" style="79" customWidth="1"/>
    <col min="15875" max="15875" width="46.7109375" style="79" customWidth="1"/>
    <col min="15876" max="16129" width="9.140625" style="79"/>
    <col min="16130" max="16130" width="16.28515625" style="79" customWidth="1"/>
    <col min="16131" max="16131" width="46.7109375" style="79" customWidth="1"/>
    <col min="16132" max="16384" width="9.140625" style="79"/>
  </cols>
  <sheetData>
    <row r="1" spans="1:6">
      <c r="A1" s="78"/>
      <c r="B1" s="78"/>
      <c r="C1" s="78"/>
    </row>
    <row r="2" spans="1:6">
      <c r="A2" s="78"/>
      <c r="B2" s="78"/>
      <c r="C2" s="78"/>
    </row>
    <row r="3" spans="1:6">
      <c r="A3" s="78"/>
      <c r="B3" s="78"/>
      <c r="C3" s="78"/>
    </row>
    <row r="4" spans="1:6">
      <c r="A4" s="78"/>
      <c r="B4" s="78"/>
      <c r="C4" s="78"/>
    </row>
    <row r="5" spans="1:6">
      <c r="A5" s="78"/>
      <c r="B5" s="78"/>
      <c r="C5" s="78"/>
    </row>
    <row r="6" spans="1:6">
      <c r="A6" s="78"/>
      <c r="B6" s="78"/>
      <c r="C6" s="78"/>
    </row>
    <row r="7" spans="1:6">
      <c r="A7" s="78"/>
      <c r="B7" s="78"/>
      <c r="C7" s="78"/>
    </row>
    <row r="8" spans="1:6">
      <c r="A8" s="78"/>
      <c r="B8" s="78"/>
      <c r="C8" s="78"/>
    </row>
    <row r="9" spans="1:6">
      <c r="A9" s="78"/>
      <c r="B9" s="78"/>
      <c r="C9" s="78"/>
    </row>
    <row r="10" spans="1:6" ht="18">
      <c r="A10" s="80"/>
      <c r="B10" s="340"/>
      <c r="C10" s="341"/>
    </row>
    <row r="11" spans="1:6" ht="56.25" customHeight="1">
      <c r="A11" s="81"/>
      <c r="B11" s="82" t="s">
        <v>2627</v>
      </c>
      <c r="C11" s="83" t="s">
        <v>2638</v>
      </c>
    </row>
    <row r="12" spans="1:6" ht="21.75">
      <c r="A12" s="80"/>
      <c r="B12" s="82" t="s">
        <v>2628</v>
      </c>
      <c r="C12" s="84"/>
    </row>
    <row r="13" spans="1:6">
      <c r="A13" s="78"/>
      <c r="B13" s="78"/>
      <c r="C13" s="78"/>
    </row>
    <row r="14" spans="1:6">
      <c r="A14" s="78"/>
      <c r="B14" s="78"/>
      <c r="C14" s="78"/>
    </row>
    <row r="15" spans="1:6" s="85" customFormat="1" ht="87" customHeight="1">
      <c r="A15" s="342" t="s">
        <v>3394</v>
      </c>
      <c r="B15" s="342"/>
      <c r="C15" s="342"/>
      <c r="F15" s="339"/>
    </row>
    <row r="16" spans="1:6" ht="9.75" customHeight="1">
      <c r="A16" s="78"/>
      <c r="B16" s="78"/>
      <c r="C16" s="78"/>
    </row>
    <row r="17" spans="1:3">
      <c r="A17" s="78"/>
      <c r="B17" s="78"/>
      <c r="C17" s="78"/>
    </row>
    <row r="18" spans="1:3">
      <c r="A18" s="78"/>
      <c r="B18" s="78"/>
      <c r="C18" s="78"/>
    </row>
    <row r="19" spans="1:3" ht="50.25" customHeight="1">
      <c r="A19" s="343" t="s">
        <v>3395</v>
      </c>
      <c r="B19" s="343"/>
      <c r="C19" s="343"/>
    </row>
    <row r="20" spans="1:3">
      <c r="A20" s="78"/>
      <c r="B20" s="78"/>
      <c r="C20" s="78"/>
    </row>
    <row r="21" spans="1:3">
      <c r="A21" s="78"/>
      <c r="B21" s="78"/>
      <c r="C21" s="78"/>
    </row>
    <row r="22" spans="1:3">
      <c r="A22" s="78"/>
      <c r="B22" s="78"/>
      <c r="C22" s="78"/>
    </row>
    <row r="23" spans="1:3">
      <c r="A23" s="78"/>
      <c r="B23" s="78"/>
      <c r="C23" s="78"/>
    </row>
    <row r="24" spans="1:3">
      <c r="A24" s="78"/>
      <c r="B24" s="78"/>
      <c r="C24" s="78"/>
    </row>
    <row r="25" spans="1:3">
      <c r="A25" s="78"/>
      <c r="B25" s="78"/>
      <c r="C25" s="78"/>
    </row>
    <row r="26" spans="1:3">
      <c r="A26" s="78"/>
      <c r="B26" s="78"/>
      <c r="C26" s="78"/>
    </row>
    <row r="27" spans="1:3" ht="17.25" customHeight="1">
      <c r="A27" s="86"/>
      <c r="B27" s="87" t="s">
        <v>2629</v>
      </c>
      <c r="C27" s="88" t="s">
        <v>2639</v>
      </c>
    </row>
    <row r="28" spans="1:3" ht="17.25" customHeight="1">
      <c r="A28" s="86"/>
      <c r="B28" s="87" t="s">
        <v>2630</v>
      </c>
      <c r="C28" s="88" t="s">
        <v>2640</v>
      </c>
    </row>
    <row r="29" spans="1:3">
      <c r="A29" s="86"/>
      <c r="B29" s="87"/>
      <c r="C29" s="88"/>
    </row>
    <row r="30" spans="1:3">
      <c r="A30" s="86"/>
      <c r="B30" s="87"/>
      <c r="C30" s="88"/>
    </row>
    <row r="31" spans="1:3" ht="17.25" customHeight="1">
      <c r="A31" s="86"/>
      <c r="B31" s="87" t="s">
        <v>2631</v>
      </c>
      <c r="C31" s="88"/>
    </row>
    <row r="32" spans="1:3" ht="17.25" customHeight="1">
      <c r="A32" s="86"/>
      <c r="B32" s="87" t="s">
        <v>2632</v>
      </c>
      <c r="C32" s="88"/>
    </row>
    <row r="33" spans="1:3" ht="17.25" customHeight="1">
      <c r="A33" s="86"/>
      <c r="B33" s="87" t="s">
        <v>2633</v>
      </c>
      <c r="C33" s="88" t="s">
        <v>2634</v>
      </c>
    </row>
    <row r="34" spans="1:3">
      <c r="A34" s="86"/>
      <c r="B34" s="87"/>
      <c r="C34" s="88"/>
    </row>
    <row r="35" spans="1:3" ht="17.25" customHeight="1">
      <c r="A35" s="86"/>
      <c r="B35" s="87" t="s">
        <v>2635</v>
      </c>
      <c r="C35" s="89">
        <v>18075</v>
      </c>
    </row>
    <row r="36" spans="1:3" ht="17.25" customHeight="1">
      <c r="A36" s="86"/>
      <c r="B36" s="87" t="s">
        <v>2636</v>
      </c>
      <c r="C36" s="90" t="s">
        <v>2637</v>
      </c>
    </row>
  </sheetData>
  <mergeCells count="3">
    <mergeCell ref="B10:C10"/>
    <mergeCell ref="A15:C15"/>
    <mergeCell ref="A19:C19"/>
  </mergeCells>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79"/>
  <sheetViews>
    <sheetView showGridLines="0" tabSelected="1" view="pageBreakPreview" zoomScale="115" zoomScaleNormal="130" zoomScaleSheetLayoutView="115" workbookViewId="0">
      <pane ySplit="4" topLeftCell="A5" activePane="bottomLeft" state="frozen"/>
      <selection pane="bottomLeft" activeCell="A5" sqref="A5"/>
    </sheetView>
  </sheetViews>
  <sheetFormatPr defaultRowHeight="12.75"/>
  <cols>
    <col min="1" max="1" width="66.7109375" customWidth="1"/>
    <col min="2" max="2" width="18.5703125" customWidth="1"/>
  </cols>
  <sheetData>
    <row r="1" spans="1:11" s="168" customFormat="1" ht="21.6" customHeight="1">
      <c r="A1" s="162" t="s">
        <v>2626</v>
      </c>
      <c r="B1" s="161"/>
      <c r="C1" s="163"/>
      <c r="D1" s="164"/>
      <c r="E1" s="163"/>
      <c r="F1" s="165"/>
      <c r="G1" s="166"/>
      <c r="H1" s="167"/>
      <c r="I1" s="164"/>
      <c r="J1" s="164"/>
      <c r="K1" s="164"/>
    </row>
    <row r="2" spans="1:11" s="168" customFormat="1" ht="21.6" customHeight="1">
      <c r="A2" s="169" t="s">
        <v>2159</v>
      </c>
      <c r="B2" s="161"/>
      <c r="C2" s="163"/>
      <c r="D2" s="164"/>
      <c r="E2" s="163"/>
      <c r="F2" s="165"/>
      <c r="G2" s="166"/>
      <c r="H2" s="167"/>
      <c r="I2" s="164"/>
      <c r="J2" s="164"/>
      <c r="K2" s="164"/>
    </row>
    <row r="3" spans="1:11" s="168" customFormat="1" ht="21.6" customHeight="1">
      <c r="A3" s="169" t="s">
        <v>2625</v>
      </c>
      <c r="B3" s="161"/>
      <c r="C3" s="163"/>
      <c r="D3" s="164"/>
      <c r="E3" s="163"/>
      <c r="F3" s="165"/>
      <c r="G3" s="166"/>
      <c r="H3" s="167"/>
      <c r="I3" s="164"/>
      <c r="J3" s="164"/>
      <c r="K3" s="164"/>
    </row>
    <row r="4" spans="1:11" ht="21.75" customHeight="1" thickBot="1">
      <c r="A4" s="48" t="s">
        <v>58</v>
      </c>
      <c r="B4" s="48" t="s">
        <v>56</v>
      </c>
      <c r="C4" s="11"/>
    </row>
    <row r="5" spans="1:11" ht="15" customHeight="1">
      <c r="A5" s="37"/>
      <c r="B5" s="38"/>
      <c r="C5" s="11"/>
    </row>
    <row r="6" spans="1:11" s="230" customFormat="1" ht="28.5" customHeight="1">
      <c r="A6" s="228" t="str">
        <f>IF('Stavební část'!$C$5=0,"",'Stavební část'!$C$5)</f>
        <v>SO_03: STAVEBNÍ ČÁST</v>
      </c>
      <c r="B6" s="229">
        <f>SUBTOTAL(9,B7:B61)</f>
        <v>0</v>
      </c>
    </row>
    <row r="7" spans="1:11" s="225" customFormat="1" ht="21" customHeight="1">
      <c r="A7" s="226" t="str">
        <f>IF('Stavební část'!$C$6=0,"",'Stavební část'!$C$6)</f>
        <v>H: Oddíly prací HSV</v>
      </c>
      <c r="B7" s="227">
        <f>SUBTOTAL(9,B8:B26)</f>
        <v>0</v>
      </c>
    </row>
    <row r="8" spans="1:11" s="72" customFormat="1" ht="13.5" customHeight="1">
      <c r="A8" s="70" t="str">
        <f>IF('Stavební část'!$C$7=0,"",'Stavební část'!$C$7)</f>
        <v>001.: Zemní práce</v>
      </c>
      <c r="B8" s="71" t="str">
        <f>IF('Stavební část'!$I$7=0,"",'Stavební část'!$I$7)</f>
        <v/>
      </c>
    </row>
    <row r="9" spans="1:11" s="72" customFormat="1" ht="13.5" customHeight="1">
      <c r="A9" s="70" t="str">
        <f>IF('Stavební část'!$C$62=0,"",'Stavební část'!$C$62)</f>
        <v>0024: Studny</v>
      </c>
      <c r="B9" s="71" t="str">
        <f>IF('Stavební část'!$I$62=0,"",'Stavební část'!$I$62)</f>
        <v/>
      </c>
    </row>
    <row r="10" spans="1:11" s="72" customFormat="1" ht="13.5" customHeight="1">
      <c r="A10" s="70" t="str">
        <f>IF('Stavební část'!$C$69=0,"",'Stavební část'!$C$69)</f>
        <v>0027: Základy</v>
      </c>
      <c r="B10" s="71" t="str">
        <f>IF('Stavební část'!$I$69=0,"",'Stavební část'!$I$69)</f>
        <v/>
      </c>
    </row>
    <row r="11" spans="1:11" s="72" customFormat="1" ht="13.5" customHeight="1">
      <c r="A11" s="70" t="str">
        <f>IF('Stavební část'!$C$99=0,"",'Stavební část'!$C$99)</f>
        <v>0031: Nosné a výplňové zdivo</v>
      </c>
      <c r="B11" s="71" t="str">
        <f>IF('Stavební část'!$I$99=0,"",'Stavební část'!$I$99)</f>
        <v/>
      </c>
    </row>
    <row r="12" spans="1:11" s="72" customFormat="1" ht="13.5" customHeight="1">
      <c r="A12" s="70" t="str">
        <f>IF('Stavební část'!$C$168=0,"",'Stavební část'!$C$168)</f>
        <v>0034: Příčky</v>
      </c>
      <c r="B12" s="71" t="str">
        <f>IF('Stavební část'!$I$168=0,"",'Stavební část'!$I$168)</f>
        <v/>
      </c>
    </row>
    <row r="13" spans="1:11" s="72" customFormat="1" ht="13.5" customHeight="1">
      <c r="A13" s="70" t="str">
        <f>IF('Stavební část'!$C$329=0,"",'Stavební část'!$C$329)</f>
        <v>0037: Překlady a podchytávky</v>
      </c>
      <c r="B13" s="71" t="str">
        <f>IF('Stavební část'!$I$329=0,"",'Stavební část'!$I$329)</f>
        <v/>
      </c>
    </row>
    <row r="14" spans="1:11" s="72" customFormat="1" ht="13.5" customHeight="1">
      <c r="A14" s="70" t="str">
        <f>IF('Stavební část'!$C$431=0,"",'Stavební část'!$C$431)</f>
        <v>0041: Stropy a stropní konstrukce</v>
      </c>
      <c r="B14" s="71" t="str">
        <f>IF('Stavební část'!$I$431=0,"",'Stavební část'!$I$431)</f>
        <v/>
      </c>
    </row>
    <row r="15" spans="1:11" s="72" customFormat="1" ht="13.5" customHeight="1">
      <c r="A15" s="70" t="str">
        <f>IF('Stavební část'!$C$473=0,"",'Stavební část'!$C$473)</f>
        <v>0043: Schodiště</v>
      </c>
      <c r="B15" s="71" t="str">
        <f>IF('Stavební část'!$I$473=0,"",'Stavební část'!$I$473)</f>
        <v/>
      </c>
    </row>
    <row r="16" spans="1:11" s="72" customFormat="1" ht="13.5" customHeight="1">
      <c r="A16" s="70" t="str">
        <f>IF('Stavební část'!$C$508=0,"",'Stavební část'!$C$508)</f>
        <v>005.1.: Dlažby kamenné</v>
      </c>
      <c r="B16" s="71" t="str">
        <f>IF('Stavební část'!$I$508=0,"",'Stavební část'!$I$508)</f>
        <v/>
      </c>
    </row>
    <row r="17" spans="1:2" s="72" customFormat="1" ht="13.5" customHeight="1">
      <c r="A17" s="70" t="str">
        <f>IF('Stavební část'!$C$515=0,"",'Stavební část'!$C$515)</f>
        <v>0061.1: Úprava povrchů vnitřní</v>
      </c>
      <c r="B17" s="71" t="str">
        <f>IF('Stavební část'!$I$515=0,"",'Stavební část'!$I$515)</f>
        <v/>
      </c>
    </row>
    <row r="18" spans="1:2" s="72" customFormat="1" ht="13.5" customHeight="1">
      <c r="A18" s="70" t="str">
        <f>IF('Stavební část'!$C$735=0,"",'Stavební část'!$C$735)</f>
        <v>0061.2: Úprava povrchů vnitřní - štukové prvky a restaurování</v>
      </c>
      <c r="B18" s="71" t="str">
        <f>IF('Stavební část'!$I$735=0,"",'Stavební část'!$I$735)</f>
        <v/>
      </c>
    </row>
    <row r="19" spans="1:2" s="72" customFormat="1" ht="13.5" customHeight="1">
      <c r="A19" s="70" t="str">
        <f>IF('Stavební část'!$C$780=0,"",'Stavební část'!$C$780)</f>
        <v>0062: Úprava povrchů vnější</v>
      </c>
      <c r="B19" s="71" t="str">
        <f>IF('Stavební část'!$I$780=0,"",'Stavební část'!$I$780)</f>
        <v/>
      </c>
    </row>
    <row r="20" spans="1:2" s="72" customFormat="1" ht="13.5" customHeight="1">
      <c r="A20" s="70" t="str">
        <f>IF('Stavební část'!$C$851=0,"",'Stavební část'!$C$851)</f>
        <v>0063: Podlahy a podlahové konstrukce</v>
      </c>
      <c r="B20" s="71" t="str">
        <f>IF('Stavební část'!$I$851=0,"",'Stavební část'!$I$851)</f>
        <v/>
      </c>
    </row>
    <row r="21" spans="1:2" s="72" customFormat="1" ht="13.5" customHeight="1">
      <c r="A21" s="70" t="str">
        <f>IF('Stavební část'!$C$1009=0,"",'Stavební část'!$C$1009)</f>
        <v>0094: Lešení</v>
      </c>
      <c r="B21" s="71" t="str">
        <f>IF('Stavební část'!$I$1009=0,"",'Stavební část'!$I$1009)</f>
        <v/>
      </c>
    </row>
    <row r="22" spans="1:2" s="72" customFormat="1" ht="13.5" customHeight="1">
      <c r="A22" s="70" t="str">
        <f>IF('Stavební část'!$C$1070=0,"",'Stavební část'!$C$1070)</f>
        <v>0095: Dokončovací konstrukce a práce pozemních staveb</v>
      </c>
      <c r="B22" s="71" t="str">
        <f>IF('Stavební část'!$I$1070=0,"",'Stavební část'!$I$1070)</f>
        <v/>
      </c>
    </row>
    <row r="23" spans="1:2" s="72" customFormat="1" ht="13.5" customHeight="1">
      <c r="A23" s="70" t="str">
        <f>IF('Stavební část'!$C$1087=0,"",'Stavební část'!$C$1087)</f>
        <v>0096: Bourací práce</v>
      </c>
      <c r="B23" s="71" t="str">
        <f>IF('Stavební část'!$I$1087=0,"",'Stavební část'!$I$1087)</f>
        <v/>
      </c>
    </row>
    <row r="24" spans="1:2" s="72" customFormat="1" ht="13.5" customHeight="1">
      <c r="A24" s="70" t="str">
        <f>IF('Stavební část'!$C$1381=0,"",'Stavební část'!$C$1381)</f>
        <v>0097: Podchycování</v>
      </c>
      <c r="B24" s="71" t="str">
        <f>IF('Stavební část'!$I$1381=0,"",'Stavební část'!$I$1381)</f>
        <v/>
      </c>
    </row>
    <row r="25" spans="1:2" s="72" customFormat="1" ht="13.5" customHeight="1">
      <c r="A25" s="70" t="str">
        <f>IF('Stavební část'!$C$1393=0,"",'Stavební část'!$C$1393)</f>
        <v>0098: Vyklízecí a přípravné práce, odstrojení</v>
      </c>
      <c r="B25" s="71" t="str">
        <f>IF('Stavební část'!$I$1393=0,"",'Stavební část'!$I$1393)</f>
        <v/>
      </c>
    </row>
    <row r="26" spans="1:2" s="72" customFormat="1" ht="13.5" customHeight="1">
      <c r="A26" s="70" t="str">
        <f>IF('Stavební část'!$C$1411=0,"",'Stavební část'!$C$1411)</f>
        <v>099.: Přesun hmot HSV</v>
      </c>
      <c r="B26" s="71" t="str">
        <f>IF('Stavební část'!$I$1411=0,"",'Stavební část'!$I$1411)</f>
        <v/>
      </c>
    </row>
    <row r="27" spans="1:2" s="225" customFormat="1" ht="21" customHeight="1">
      <c r="A27" s="226" t="str">
        <f>IF('Stavební část'!$C$1415=0,"",'Stavební část'!$C$1415)</f>
        <v>P: Oddíly prací PSV</v>
      </c>
      <c r="B27" s="227">
        <f>SUBTOTAL(9,B28:B58)</f>
        <v>0</v>
      </c>
    </row>
    <row r="28" spans="1:2" s="72" customFormat="1" ht="13.5" customHeight="1">
      <c r="A28" s="70" t="str">
        <f>IF('Stavební část'!$C$1416=0,"",'Stavební část'!$C$1416)</f>
        <v>711.: Izolace proti vodě</v>
      </c>
      <c r="B28" s="71" t="str">
        <f>IF('Stavební část'!$I$1416=0,"",'Stavební část'!$I$1416)</f>
        <v/>
      </c>
    </row>
    <row r="29" spans="1:2" s="72" customFormat="1" ht="13.5" customHeight="1">
      <c r="A29" s="70" t="str">
        <f>IF('Stavební část'!$C$1445=0,"",'Stavební část'!$C$1445)</f>
        <v>713.1: Izolace tepelné</v>
      </c>
      <c r="B29" s="71" t="str">
        <f>IF('Stavební část'!$I$1445=0,"",'Stavební část'!$I$1445)</f>
        <v/>
      </c>
    </row>
    <row r="30" spans="1:2" s="72" customFormat="1" ht="13.5" customHeight="1">
      <c r="A30" s="70" t="str">
        <f>IF('Stavební část'!$C$1479=0,"",'Stavební část'!$C$1479)</f>
        <v>713.2: Izolace tepelné střech</v>
      </c>
      <c r="B30" s="71" t="str">
        <f>IF('Stavební část'!$I$1479=0,"",'Stavební část'!$I$1479)</f>
        <v/>
      </c>
    </row>
    <row r="31" spans="1:2" s="72" customFormat="1" ht="13.5" customHeight="1">
      <c r="A31" s="70" t="str">
        <f>IF('Stavební část'!$C$1542=0,"",'Stavební část'!$C$1542)</f>
        <v>762.1: Krovy tesařské</v>
      </c>
      <c r="B31" s="71" t="str">
        <f>IF('Stavební část'!$I$1542=0,"",'Stavební část'!$I$1542)</f>
        <v/>
      </c>
    </row>
    <row r="32" spans="1:2" s="72" customFormat="1" ht="13.5" customHeight="1">
      <c r="A32" s="70" t="str">
        <f>IF('Stavební část'!$C$1689=0,"",'Stavební část'!$C$1689)</f>
        <v>762.2: Konstrukce tesařské - podlahy a podlahové konstrukce</v>
      </c>
      <c r="B32" s="71" t="str">
        <f>IF('Stavební část'!$I$1689=0,"",'Stavební část'!$I$1689)</f>
        <v/>
      </c>
    </row>
    <row r="33" spans="1:2" s="72" customFormat="1" ht="13.5" customHeight="1">
      <c r="A33" s="70" t="str">
        <f>IF('Stavební část'!$C$1859=0,"",'Stavební část'!$C$1859)</f>
        <v>762.3: Konstrukce tesařské - stropy a stropní konstrukce</v>
      </c>
      <c r="B33" s="71" t="str">
        <f>IF('Stavební část'!$I$1859=0,"",'Stavební část'!$I$1859)</f>
        <v/>
      </c>
    </row>
    <row r="34" spans="1:2" s="72" customFormat="1" ht="13.5" customHeight="1">
      <c r="A34" s="70" t="str">
        <f>IF('Stavební část'!$C$1936=0,"",'Stavební část'!$C$1936)</f>
        <v>7631: Konstrukce sádrokartonové</v>
      </c>
      <c r="B34" s="71" t="str">
        <f>IF('Stavební část'!$I$1936=0,"",'Stavební část'!$I$1936)</f>
        <v/>
      </c>
    </row>
    <row r="35" spans="1:2" s="72" customFormat="1" ht="13.5" customHeight="1">
      <c r="A35" s="70" t="str">
        <f>IF('Stavební část'!$C$1977=0,"",'Stavební část'!$C$1977)</f>
        <v>764.: Konstrukce klempířské</v>
      </c>
      <c r="B35" s="71" t="str">
        <f>IF('Stavební část'!$I$1977=0,"",'Stavební část'!$I$1977)</f>
        <v/>
      </c>
    </row>
    <row r="36" spans="1:2" s="72" customFormat="1" ht="13.5" customHeight="1">
      <c r="A36" s="70" t="str">
        <f>IF('Stavební část'!$C$1997=0,"",'Stavební část'!$C$1997)</f>
        <v>765.: Krytiny tvrdé</v>
      </c>
      <c r="B36" s="71" t="str">
        <f>IF('Stavební část'!$I$1997=0,"",'Stavební část'!$I$1997)</f>
        <v/>
      </c>
    </row>
    <row r="37" spans="1:2" s="72" customFormat="1" ht="13.5" customHeight="1">
      <c r="A37" s="70" t="str">
        <f>IF('Stavební část'!$C$2034=0,"",'Stavební část'!$C$2034)</f>
        <v>766.1.: Konstrukce truhlářské nové</v>
      </c>
      <c r="B37" s="71" t="str">
        <f>IF('Stavební část'!$I$2034=0,"",'Stavební část'!$I$2034)</f>
        <v/>
      </c>
    </row>
    <row r="38" spans="1:2" s="72" customFormat="1" ht="13.5" customHeight="1">
      <c r="A38" s="70" t="str">
        <f>IF('Stavební část'!$C$2067=0,"",'Stavební část'!$C$2067)</f>
        <v>766.2: Truhlářské výrobky - stávající umělecké prvky</v>
      </c>
      <c r="B38" s="71" t="str">
        <f>IF('Stavební část'!$I$2067=0,"",'Stavební část'!$I$2067)</f>
        <v/>
      </c>
    </row>
    <row r="39" spans="1:2" s="72" customFormat="1" ht="13.5" customHeight="1">
      <c r="A39" s="70" t="str">
        <f>IF('Stavební část'!$C$2074=0,"",'Stavební část'!$C$2074)</f>
        <v>766.3.: Dveře dřevěné - nové</v>
      </c>
      <c r="B39" s="71" t="str">
        <f>IF('Stavební část'!$I$2074=0,"",'Stavební část'!$I$2074)</f>
        <v/>
      </c>
    </row>
    <row r="40" spans="1:2" s="72" customFormat="1" ht="13.5" customHeight="1">
      <c r="A40" s="70" t="str">
        <f>IF('Stavební část'!$C$2228=0,"",'Stavební část'!$C$2228)</f>
        <v>766.4: Dveře dřevěné - stávající</v>
      </c>
      <c r="B40" s="71" t="str">
        <f>IF('Stavební část'!$I$2228=0,"",'Stavební část'!$I$2228)</f>
        <v/>
      </c>
    </row>
    <row r="41" spans="1:2" s="72" customFormat="1" ht="13.5" customHeight="1">
      <c r="A41" s="70" t="str">
        <f>IF('Stavební část'!$C$2253=0,"",'Stavební část'!$C$2253)</f>
        <v>766.5: Dveře dřevěné - stávající umělecké prvky</v>
      </c>
      <c r="B41" s="71" t="str">
        <f>IF('Stavební část'!$I$2253=0,"",'Stavební část'!$I$2253)</f>
        <v/>
      </c>
    </row>
    <row r="42" spans="1:2" s="72" customFormat="1" ht="13.5" customHeight="1">
      <c r="A42" s="70" t="str">
        <f>IF('Stavební část'!$C$2261=0,"",'Stavební část'!$C$2261)</f>
        <v>766.6: Okna dřevěná - nová</v>
      </c>
      <c r="B42" s="71" t="str">
        <f>IF('Stavební část'!$I$2261=0,"",'Stavební část'!$I$2261)</f>
        <v/>
      </c>
    </row>
    <row r="43" spans="1:2" s="72" customFormat="1" ht="13.5" customHeight="1">
      <c r="A43" s="70" t="str">
        <f>IF('Stavební část'!$C$2299=0,"",'Stavební část'!$C$2299)</f>
        <v>766.7: Okna dřevěná - stávající umělecké prvky</v>
      </c>
      <c r="B43" s="71" t="str">
        <f>IF('Stavební část'!$I$2299=0,"",'Stavební část'!$I$2299)</f>
        <v/>
      </c>
    </row>
    <row r="44" spans="1:2" s="72" customFormat="1" ht="13.5" customHeight="1">
      <c r="A44" s="70" t="str">
        <f>IF('Stavební část'!$C$2305=0,"",'Stavební část'!$C$2305)</f>
        <v>767.1: Konstrukce zámečnické</v>
      </c>
      <c r="B44" s="71" t="str">
        <f>IF('Stavební část'!$I$2305=0,"",'Stavební část'!$I$2305)</f>
        <v/>
      </c>
    </row>
    <row r="45" spans="1:2" s="72" customFormat="1" ht="13.5" customHeight="1">
      <c r="A45" s="70" t="str">
        <f>IF('Stavební část'!$C$2321=0,"",'Stavební část'!$C$2321)</f>
        <v>767.2: Kované prvky - nové</v>
      </c>
      <c r="B45" s="71" t="str">
        <f>IF('Stavební část'!$I$2321=0,"",'Stavební část'!$I$2321)</f>
        <v/>
      </c>
    </row>
    <row r="46" spans="1:2" s="72" customFormat="1" ht="13.5" customHeight="1">
      <c r="A46" s="70" t="str">
        <f>IF('Stavební část'!$C$2347=0,"",'Stavební část'!$C$2347)</f>
        <v>767.3: Kované prvky - stávající umělecké prvky</v>
      </c>
      <c r="B46" s="71" t="str">
        <f>IF('Stavební část'!$I$2347=0,"",'Stavební část'!$I$2347)</f>
        <v/>
      </c>
    </row>
    <row r="47" spans="1:2" s="72" customFormat="1" ht="13.5" customHeight="1">
      <c r="A47" s="70" t="str">
        <f>IF('Stavební část'!$C$2352=0,"",'Stavební část'!$C$2352)</f>
        <v>767.4: Dveře kovové</v>
      </c>
      <c r="B47" s="71" t="str">
        <f>IF('Stavební část'!$I$2352=0,"",'Stavební část'!$I$2352)</f>
        <v/>
      </c>
    </row>
    <row r="48" spans="1:2" s="72" customFormat="1" ht="13.5" customHeight="1">
      <c r="A48" s="70" t="str">
        <f>IF('Stavební část'!$C$2361=0,"",'Stavební část'!$C$2361)</f>
        <v>767.5: Dveře celoskleněné</v>
      </c>
      <c r="B48" s="71" t="str">
        <f>IF('Stavební část'!$I$2361=0,"",'Stavební část'!$I$2361)</f>
        <v/>
      </c>
    </row>
    <row r="49" spans="1:2" s="72" customFormat="1" ht="13.5" customHeight="1">
      <c r="A49" s="70" t="str">
        <f>IF('Stavební část'!$C$2369=0,"",'Stavební část'!$C$2369)</f>
        <v>767.9: Ostatní výrobky</v>
      </c>
      <c r="B49" s="71" t="str">
        <f>IF('Stavební část'!$I$2369=0,"",'Stavební část'!$I$2369)</f>
        <v/>
      </c>
    </row>
    <row r="50" spans="1:2" s="72" customFormat="1" ht="13.5" customHeight="1">
      <c r="A50" s="70" t="str">
        <f>IF('Stavební část'!$C$2381=0,"",'Stavební část'!$C$2381)</f>
        <v>771.: Podlahy z dlaždic</v>
      </c>
      <c r="B50" s="71" t="str">
        <f>IF('Stavební část'!$I$2381=0,"",'Stavební část'!$I$2381)</f>
        <v/>
      </c>
    </row>
    <row r="51" spans="1:2" s="72" customFormat="1" ht="13.5" customHeight="1">
      <c r="A51" s="70" t="str">
        <f>IF('Stavební část'!$C$2528=0,"",'Stavební část'!$C$2528)</f>
        <v>772.: Podlahy z kamene</v>
      </c>
      <c r="B51" s="71" t="str">
        <f>IF('Stavební část'!$I$2528=0,"",'Stavební část'!$I$2528)</f>
        <v/>
      </c>
    </row>
    <row r="52" spans="1:2" s="72" customFormat="1" ht="13.5" customHeight="1">
      <c r="A52" s="70" t="str">
        <f>IF('Stavební část'!$C$2577=0,"",'Stavební část'!$C$2577)</f>
        <v>775.: Podlahy dřevěné</v>
      </c>
      <c r="B52" s="71" t="str">
        <f>IF('Stavební část'!$I$2577=0,"",'Stavební část'!$I$2577)</f>
        <v/>
      </c>
    </row>
    <row r="53" spans="1:2" s="72" customFormat="1" ht="13.5" customHeight="1">
      <c r="A53" s="70" t="str">
        <f>IF('Stavební část'!$C$2759=0,"",'Stavební část'!$C$2759)</f>
        <v>781.: Obklady keramické</v>
      </c>
      <c r="B53" s="71" t="str">
        <f>IF('Stavební část'!$I$2759=0,"",'Stavební část'!$I$2759)</f>
        <v/>
      </c>
    </row>
    <row r="54" spans="1:2" s="72" customFormat="1" ht="13.5" customHeight="1">
      <c r="A54" s="70" t="str">
        <f>IF('Stavební část'!$C$2840=0,"",'Stavební část'!$C$2840)</f>
        <v>782.1: Kamenické výrobky - nové</v>
      </c>
      <c r="B54" s="71" t="str">
        <f>IF('Stavební část'!$I$2840=0,"",'Stavební část'!$I$2840)</f>
        <v/>
      </c>
    </row>
    <row r="55" spans="1:2" s="72" customFormat="1" ht="13.5" customHeight="1">
      <c r="A55" s="70" t="str">
        <f>IF('Stavební část'!$C$2846=0,"",'Stavební část'!$C$2846)</f>
        <v>782.2: Kamenické výrobky - stávající umělecké prvky</v>
      </c>
      <c r="B55" s="71" t="str">
        <f>IF('Stavební část'!$I$2846=0,"",'Stavební část'!$I$2846)</f>
        <v/>
      </c>
    </row>
    <row r="56" spans="1:2" s="72" customFormat="1" ht="13.5" customHeight="1">
      <c r="A56" s="70" t="str">
        <f>IF('Stavební část'!$C$2861=0,"",'Stavební část'!$C$2861)</f>
        <v>783.: Nátěry</v>
      </c>
      <c r="B56" s="71" t="str">
        <f>IF('Stavební část'!$I$2861=0,"",'Stavební část'!$I$2861)</f>
        <v/>
      </c>
    </row>
    <row r="57" spans="1:2" s="72" customFormat="1" ht="13.5" customHeight="1">
      <c r="A57" s="70" t="str">
        <f>IF('Stavební část'!$C$2923=0,"",'Stavební část'!$C$2923)</f>
        <v>784.: Malby</v>
      </c>
      <c r="B57" s="71" t="str">
        <f>IF('Stavební část'!$I$2923=0,"",'Stavební část'!$I$2923)</f>
        <v/>
      </c>
    </row>
    <row r="58" spans="1:2" s="72" customFormat="1" ht="13.5" customHeight="1">
      <c r="A58" s="70" t="str">
        <f>IF('Stavební část'!$C$3082=0,"",'Stavební část'!$C$3082)</f>
        <v>784.2: Malby - umělecké prvky</v>
      </c>
      <c r="B58" s="71" t="str">
        <f>IF('Stavební část'!$I$3082=0,"",'Stavební část'!$I$3082)</f>
        <v/>
      </c>
    </row>
    <row r="59" spans="1:2" s="225" customFormat="1" ht="21" customHeight="1">
      <c r="A59" s="226" t="str">
        <f>IF('Stavební část'!$C$3118=0,"",'Stavební část'!$C$3118)</f>
        <v>T: Technické zařízení budov</v>
      </c>
      <c r="B59" s="227">
        <f>SUBTOTAL(9,B60:B61)</f>
        <v>0</v>
      </c>
    </row>
    <row r="60" spans="1:2" s="72" customFormat="1" ht="13.5" customHeight="1">
      <c r="A60" s="70" t="str">
        <f>IF('Stavební část'!$C$3119=0,"",'Stavební část'!$C$3119)</f>
        <v>V.: Výtahy</v>
      </c>
      <c r="B60" s="71" t="str">
        <f>IF('Stavební část'!$I$3119=0,"",'Stavební část'!$I$3119)</f>
        <v/>
      </c>
    </row>
    <row r="61" spans="1:2">
      <c r="A61" s="36"/>
    </row>
    <row r="62" spans="1:2" s="230" customFormat="1" ht="28.5" customHeight="1">
      <c r="A62" s="228" t="s">
        <v>2915</v>
      </c>
      <c r="B62" s="229">
        <f>SUBTOTAL(9,B63:B71)</f>
        <v>0</v>
      </c>
    </row>
    <row r="63" spans="1:2" s="72" customFormat="1" ht="13.5" customHeight="1">
      <c r="A63" s="70" t="s">
        <v>2916</v>
      </c>
      <c r="B63" s="71">
        <f>ZTI!G6</f>
        <v>0</v>
      </c>
    </row>
    <row r="64" spans="1:2" s="72" customFormat="1" ht="13.5" customHeight="1">
      <c r="A64" s="70" t="s">
        <v>2917</v>
      </c>
      <c r="B64" s="71">
        <f>ÚT_VZT!G44</f>
        <v>0</v>
      </c>
    </row>
    <row r="65" spans="1:2" s="72" customFormat="1" ht="13.5" customHeight="1">
      <c r="A65" s="70" t="s">
        <v>2918</v>
      </c>
      <c r="B65" s="71">
        <f>ÚT_VZT!G6</f>
        <v>0</v>
      </c>
    </row>
    <row r="66" spans="1:2" s="72" customFormat="1" ht="13.5" customHeight="1">
      <c r="A66" s="70" t="s">
        <v>3324</v>
      </c>
      <c r="B66" s="71">
        <f>Silnoproud!G7</f>
        <v>0</v>
      </c>
    </row>
    <row r="67" spans="1:2" s="72" customFormat="1" ht="13.5" customHeight="1">
      <c r="A67" s="322" t="s">
        <v>3393</v>
      </c>
      <c r="B67" s="328">
        <f>Slaboproud!G6</f>
        <v>0</v>
      </c>
    </row>
    <row r="68" spans="1:2" s="72" customFormat="1" ht="13.5" customHeight="1">
      <c r="A68" s="322" t="s">
        <v>3392</v>
      </c>
      <c r="B68" s="328">
        <f>Slaboproud!G42</f>
        <v>0</v>
      </c>
    </row>
    <row r="69" spans="1:2" s="72" customFormat="1" ht="13.5" customHeight="1">
      <c r="A69" s="322" t="s">
        <v>3391</v>
      </c>
      <c r="B69" s="328">
        <f>Slaboproud!G75</f>
        <v>0</v>
      </c>
    </row>
    <row r="70" spans="1:2" s="72" customFormat="1" ht="13.5" customHeight="1">
      <c r="A70" s="70" t="s">
        <v>3007</v>
      </c>
      <c r="B70" s="71">
        <f>MaR!H5</f>
        <v>0</v>
      </c>
    </row>
    <row r="71" spans="1:2">
      <c r="A71" s="36"/>
    </row>
    <row r="72" spans="1:2" s="230" customFormat="1" ht="28.5" customHeight="1">
      <c r="A72" s="228" t="s">
        <v>2919</v>
      </c>
      <c r="B72" s="229">
        <f>SUBTOTAL(9,B73:B76)</f>
        <v>0</v>
      </c>
    </row>
    <row r="73" spans="1:2" s="72" customFormat="1" ht="13.5" customHeight="1">
      <c r="A73" s="70" t="s">
        <v>2921</v>
      </c>
      <c r="B73" s="71">
        <f>'SO_VN+ON'!G6</f>
        <v>0</v>
      </c>
    </row>
    <row r="74" spans="1:2" s="72" customFormat="1" ht="13.5" customHeight="1">
      <c r="A74" s="70" t="s">
        <v>2932</v>
      </c>
      <c r="B74" s="71">
        <f>'SO_VN+ON'!G13</f>
        <v>0</v>
      </c>
    </row>
    <row r="75" spans="1:2" s="72" customFormat="1" ht="13.5" customHeight="1">
      <c r="A75" s="70" t="s">
        <v>2937</v>
      </c>
      <c r="B75" s="71">
        <f>'SO_VN+ON'!G17</f>
        <v>0</v>
      </c>
    </row>
    <row r="76" spans="1:2" s="72" customFormat="1" ht="13.5" customHeight="1" thickBot="1">
      <c r="A76" s="70" t="s">
        <v>2942</v>
      </c>
      <c r="B76" s="71">
        <f>'SO_VN+ON'!G22</f>
        <v>0</v>
      </c>
    </row>
    <row r="77" spans="1:2" s="75" customFormat="1" ht="32.25" customHeight="1">
      <c r="A77" s="73" t="s">
        <v>518</v>
      </c>
      <c r="B77" s="74">
        <f>SUBTOTAL(9,B7:B76)</f>
        <v>0</v>
      </c>
    </row>
    <row r="78" spans="1:2" s="75" customFormat="1" ht="29.25" customHeight="1" thickBot="1">
      <c r="A78" s="76" t="s">
        <v>2920</v>
      </c>
      <c r="B78" s="77">
        <f>B77*0.21</f>
        <v>0</v>
      </c>
    </row>
    <row r="79" spans="1:2" s="75" customFormat="1" ht="32.25" customHeight="1">
      <c r="A79" s="73" t="s">
        <v>1097</v>
      </c>
      <c r="B79" s="74">
        <f>SUM(B77:B78)</f>
        <v>0</v>
      </c>
    </row>
  </sheetData>
  <phoneticPr fontId="0" type="noConversion"/>
  <pageMargins left="0.78740157480314965" right="0.78740157480314965" top="0.78740157480314965" bottom="0.78740157480314965" header="0.39370078740157483" footer="0.39370078740157483"/>
  <pageSetup paperSize="9" scale="90" fitToHeight="3" orientation="portrait" horizontalDpi="300" verticalDpi="300" r:id="rId1"/>
  <headerFooter>
    <oddFooter>&amp;C&amp;8&amp;P z &amp;N&amp;R&amp;8&amp;A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M3126"/>
  <sheetViews>
    <sheetView showGridLines="0" view="pageBreakPreview" zoomScaleNormal="100" zoomScaleSheetLayoutView="100" workbookViewId="0">
      <pane ySplit="3" topLeftCell="A4" activePane="bottomLeft" state="frozen"/>
      <selection pane="bottomLeft" activeCell="A4" sqref="A4"/>
    </sheetView>
  </sheetViews>
  <sheetFormatPr defaultRowHeight="12.75" outlineLevelRow="3"/>
  <cols>
    <col min="1" max="1" width="5.42578125" style="1" customWidth="1"/>
    <col min="2" max="2" width="14.28515625" style="3" customWidth="1"/>
    <col min="3" max="3" width="57.140625" style="5" customWidth="1"/>
    <col min="4" max="4" width="6.140625" style="4" bestFit="1" customWidth="1"/>
    <col min="5" max="5" width="13.7109375" style="7" customWidth="1"/>
    <col min="6" max="6" width="6.85546875" style="8" customWidth="1"/>
    <col min="7" max="7" width="13.42578125" style="7" customWidth="1"/>
    <col min="8" max="8" width="12.42578125" style="99" customWidth="1"/>
    <col min="9" max="9" width="15.7109375" style="9" customWidth="1"/>
    <col min="10" max="10" width="11.42578125" style="10" hidden="1" customWidth="1"/>
    <col min="11" max="11" width="14.28515625" style="8" hidden="1" customWidth="1"/>
    <col min="12" max="12" width="11.42578125" style="8" hidden="1" customWidth="1"/>
    <col min="13" max="13" width="14.28515625" style="8" hidden="1" customWidth="1"/>
  </cols>
  <sheetData>
    <row r="1" spans="1:13" s="168" customFormat="1" ht="21.6" customHeight="1">
      <c r="A1" s="160"/>
      <c r="B1" s="161"/>
      <c r="C1" s="162" t="s">
        <v>2626</v>
      </c>
      <c r="D1" s="161"/>
      <c r="E1" s="163"/>
      <c r="F1" s="164"/>
      <c r="G1" s="163"/>
      <c r="H1" s="165"/>
      <c r="I1" s="166"/>
      <c r="J1" s="167"/>
      <c r="K1" s="164"/>
      <c r="L1" s="164"/>
      <c r="M1" s="164"/>
    </row>
    <row r="2" spans="1:13" s="168" customFormat="1" ht="21.6" customHeight="1">
      <c r="A2" s="160"/>
      <c r="B2" s="161"/>
      <c r="C2" s="169" t="s">
        <v>2159</v>
      </c>
      <c r="D2" s="161"/>
      <c r="E2" s="163"/>
      <c r="F2" s="164"/>
      <c r="G2" s="163"/>
      <c r="H2" s="165"/>
      <c r="I2" s="166"/>
      <c r="J2" s="167"/>
      <c r="K2" s="164"/>
      <c r="L2" s="164"/>
      <c r="M2" s="164"/>
    </row>
    <row r="3" spans="1:13" s="16" customFormat="1" ht="13.5" thickBot="1">
      <c r="A3" s="17" t="s">
        <v>90</v>
      </c>
      <c r="B3" s="17" t="s">
        <v>45</v>
      </c>
      <c r="C3" s="47" t="s">
        <v>58</v>
      </c>
      <c r="D3" s="17" t="s">
        <v>29</v>
      </c>
      <c r="E3" s="17" t="s">
        <v>993</v>
      </c>
      <c r="F3" s="17" t="s">
        <v>86</v>
      </c>
      <c r="G3" s="17" t="s">
        <v>442</v>
      </c>
      <c r="H3" s="91" t="s">
        <v>386</v>
      </c>
      <c r="I3" s="17" t="s">
        <v>56</v>
      </c>
      <c r="J3" s="17" t="s">
        <v>449</v>
      </c>
      <c r="K3" s="17" t="s">
        <v>111</v>
      </c>
      <c r="L3" s="17" t="s">
        <v>607</v>
      </c>
      <c r="M3" s="17" t="s">
        <v>59</v>
      </c>
    </row>
    <row r="4" spans="1:13" ht="11.25" customHeight="1">
      <c r="A4" s="2"/>
      <c r="B4" s="18"/>
      <c r="C4" s="19"/>
      <c r="D4" s="6"/>
      <c r="E4" s="2"/>
      <c r="F4" s="2"/>
      <c r="G4" s="2"/>
      <c r="H4" s="92"/>
      <c r="I4" s="2"/>
      <c r="J4" s="2"/>
      <c r="K4" s="2"/>
      <c r="L4" s="2"/>
      <c r="M4" s="2"/>
    </row>
    <row r="5" spans="1:13" s="150" customFormat="1" ht="24.75" customHeight="1">
      <c r="A5" s="141"/>
      <c r="B5" s="142"/>
      <c r="C5" s="142" t="s">
        <v>2912</v>
      </c>
      <c r="D5" s="143"/>
      <c r="E5" s="144"/>
      <c r="F5" s="145"/>
      <c r="G5" s="144"/>
      <c r="H5" s="146"/>
      <c r="I5" s="147">
        <f>SUBTOTAL(9,I6:I3125)</f>
        <v>0</v>
      </c>
      <c r="J5" s="148"/>
      <c r="K5" s="149">
        <f>SUBTOTAL(9,K6:K3125)</f>
        <v>106359.77835474971</v>
      </c>
      <c r="L5" s="145"/>
      <c r="M5" s="149">
        <f>SUBTOTAL(9,M6:M3125)</f>
        <v>83377.889983207744</v>
      </c>
    </row>
    <row r="6" spans="1:13" s="103" customFormat="1" ht="21.75" customHeight="1">
      <c r="A6" s="104"/>
      <c r="B6" s="105"/>
      <c r="C6" s="105" t="s">
        <v>637</v>
      </c>
      <c r="D6" s="106"/>
      <c r="E6" s="107"/>
      <c r="F6" s="108"/>
      <c r="G6" s="107"/>
      <c r="H6" s="108"/>
      <c r="I6" s="109">
        <f>SUBTOTAL(9,I7:I1414)</f>
        <v>0</v>
      </c>
      <c r="J6" s="101"/>
      <c r="K6" s="102">
        <f>SUBTOTAL(9,K7:K1414)</f>
        <v>1828.4996862853604</v>
      </c>
      <c r="L6" s="100"/>
      <c r="M6" s="102">
        <f>SUBTOTAL(9,M7:M1414)</f>
        <v>1003.0216564877506</v>
      </c>
    </row>
    <row r="7" spans="1:13" s="176" customFormat="1" ht="16.5" customHeight="1" outlineLevel="1">
      <c r="A7" s="170"/>
      <c r="B7" s="171"/>
      <c r="C7" s="171" t="s">
        <v>571</v>
      </c>
      <c r="D7" s="172"/>
      <c r="E7" s="20"/>
      <c r="F7" s="93"/>
      <c r="G7" s="20"/>
      <c r="H7" s="93"/>
      <c r="I7" s="173">
        <f>SUBTOTAL(9,I8:I61)</f>
        <v>0</v>
      </c>
      <c r="J7" s="174"/>
      <c r="K7" s="175">
        <f>SUBTOTAL(9,K8:K61)</f>
        <v>0</v>
      </c>
      <c r="L7" s="93"/>
      <c r="M7" s="175">
        <f>SUBTOTAL(9,M8:M61)</f>
        <v>0</v>
      </c>
    </row>
    <row r="8" spans="1:13" s="57" customFormat="1" ht="12" outlineLevel="2">
      <c r="A8" s="120">
        <v>1</v>
      </c>
      <c r="B8" s="121" t="s">
        <v>113</v>
      </c>
      <c r="C8" s="122" t="s">
        <v>1702</v>
      </c>
      <c r="D8" s="123" t="s">
        <v>42</v>
      </c>
      <c r="E8" s="24">
        <v>2.9045000000000005</v>
      </c>
      <c r="F8" s="94">
        <v>0</v>
      </c>
      <c r="G8" s="24">
        <f>E8*(1+F8/100)</f>
        <v>2.9045000000000005</v>
      </c>
      <c r="H8" s="94"/>
      <c r="I8" s="119">
        <f>G8*H8</f>
        <v>0</v>
      </c>
      <c r="J8" s="124"/>
      <c r="K8" s="125">
        <f>G8*J8</f>
        <v>0</v>
      </c>
      <c r="L8" s="124"/>
      <c r="M8" s="125">
        <f>G8*L8</f>
        <v>0</v>
      </c>
    </row>
    <row r="9" spans="1:13" s="155" customFormat="1" ht="11.25" outlineLevel="3">
      <c r="A9" s="151"/>
      <c r="B9" s="140"/>
      <c r="C9" s="152" t="s">
        <v>460</v>
      </c>
      <c r="D9" s="140"/>
      <c r="E9" s="31">
        <v>0</v>
      </c>
      <c r="F9" s="95"/>
      <c r="G9" s="33"/>
      <c r="H9" s="95"/>
      <c r="I9" s="153"/>
      <c r="J9" s="154"/>
      <c r="K9" s="95"/>
      <c r="L9" s="95"/>
      <c r="M9" s="95"/>
    </row>
    <row r="10" spans="1:13" s="155" customFormat="1" ht="11.25" outlineLevel="3">
      <c r="A10" s="151"/>
      <c r="B10" s="140"/>
      <c r="C10" s="152" t="s">
        <v>1549</v>
      </c>
      <c r="D10" s="140"/>
      <c r="E10" s="31">
        <v>0</v>
      </c>
      <c r="F10" s="95"/>
      <c r="G10" s="33"/>
      <c r="H10" s="95"/>
      <c r="I10" s="153"/>
      <c r="J10" s="154"/>
      <c r="K10" s="95"/>
      <c r="L10" s="95"/>
      <c r="M10" s="95"/>
    </row>
    <row r="11" spans="1:13" s="155" customFormat="1" ht="11.25" outlineLevel="3">
      <c r="A11" s="151"/>
      <c r="B11" s="140"/>
      <c r="C11" s="152" t="s">
        <v>1173</v>
      </c>
      <c r="D11" s="140"/>
      <c r="E11" s="31">
        <v>1.6485000000000001</v>
      </c>
      <c r="F11" s="95"/>
      <c r="G11" s="33"/>
      <c r="H11" s="95"/>
      <c r="I11" s="153"/>
      <c r="J11" s="154"/>
      <c r="K11" s="95"/>
      <c r="L11" s="95"/>
      <c r="M11" s="95"/>
    </row>
    <row r="12" spans="1:13" s="155" customFormat="1" ht="11.25" outlineLevel="3">
      <c r="A12" s="151"/>
      <c r="B12" s="140"/>
      <c r="C12" s="152" t="s">
        <v>1710</v>
      </c>
      <c r="D12" s="140"/>
      <c r="E12" s="31">
        <v>0</v>
      </c>
      <c r="F12" s="95"/>
      <c r="G12" s="33"/>
      <c r="H12" s="95"/>
      <c r="I12" s="153"/>
      <c r="J12" s="154"/>
      <c r="K12" s="95"/>
      <c r="L12" s="95"/>
      <c r="M12" s="95"/>
    </row>
    <row r="13" spans="1:13" s="155" customFormat="1" ht="11.25" outlineLevel="3">
      <c r="A13" s="151"/>
      <c r="B13" s="140"/>
      <c r="C13" s="152" t="s">
        <v>1290</v>
      </c>
      <c r="D13" s="140"/>
      <c r="E13" s="31">
        <v>1.2560000000000002</v>
      </c>
      <c r="F13" s="95"/>
      <c r="G13" s="33"/>
      <c r="H13" s="95"/>
      <c r="I13" s="153"/>
      <c r="J13" s="154"/>
      <c r="K13" s="95"/>
      <c r="L13" s="95"/>
      <c r="M13" s="95"/>
    </row>
    <row r="14" spans="1:13" s="57" customFormat="1" ht="24" outlineLevel="2">
      <c r="A14" s="120">
        <v>2</v>
      </c>
      <c r="B14" s="121" t="s">
        <v>116</v>
      </c>
      <c r="C14" s="122" t="s">
        <v>2028</v>
      </c>
      <c r="D14" s="123" t="s">
        <v>42</v>
      </c>
      <c r="E14" s="24">
        <v>2.9049999999999998</v>
      </c>
      <c r="F14" s="94">
        <v>0</v>
      </c>
      <c r="G14" s="24">
        <f>E14*(1+F14/100)</f>
        <v>2.9049999999999998</v>
      </c>
      <c r="H14" s="94"/>
      <c r="I14" s="119">
        <f>G14*H14</f>
        <v>0</v>
      </c>
      <c r="J14" s="124"/>
      <c r="K14" s="125">
        <f>G14*J14</f>
        <v>0</v>
      </c>
      <c r="L14" s="124"/>
      <c r="M14" s="125">
        <f>G14*L14</f>
        <v>0</v>
      </c>
    </row>
    <row r="15" spans="1:13" s="57" customFormat="1" ht="12" outlineLevel="2">
      <c r="A15" s="120">
        <v>3</v>
      </c>
      <c r="B15" s="121" t="s">
        <v>114</v>
      </c>
      <c r="C15" s="122" t="s">
        <v>1790</v>
      </c>
      <c r="D15" s="123" t="s">
        <v>42</v>
      </c>
      <c r="E15" s="24">
        <v>150.30810249999999</v>
      </c>
      <c r="F15" s="94">
        <v>0</v>
      </c>
      <c r="G15" s="24">
        <f>E15*(1+F15/100)</f>
        <v>150.30810249999999</v>
      </c>
      <c r="H15" s="94"/>
      <c r="I15" s="119">
        <f>G15*H15</f>
        <v>0</v>
      </c>
      <c r="J15" s="124"/>
      <c r="K15" s="125">
        <f>G15*J15</f>
        <v>0</v>
      </c>
      <c r="L15" s="124"/>
      <c r="M15" s="125">
        <f>G15*L15</f>
        <v>0</v>
      </c>
    </row>
    <row r="16" spans="1:13" s="155" customFormat="1" ht="11.25" outlineLevel="3">
      <c r="A16" s="151"/>
      <c r="B16" s="140"/>
      <c r="C16" s="152" t="s">
        <v>87</v>
      </c>
      <c r="D16" s="140"/>
      <c r="E16" s="31">
        <v>0</v>
      </c>
      <c r="F16" s="95"/>
      <c r="G16" s="33"/>
      <c r="H16" s="95"/>
      <c r="I16" s="153"/>
      <c r="J16" s="154"/>
      <c r="K16" s="95"/>
      <c r="L16" s="95"/>
      <c r="M16" s="95"/>
    </row>
    <row r="17" spans="1:13" s="155" customFormat="1" ht="11.25" outlineLevel="3">
      <c r="A17" s="151"/>
      <c r="B17" s="140"/>
      <c r="C17" s="152" t="s">
        <v>497</v>
      </c>
      <c r="D17" s="140"/>
      <c r="E17" s="31">
        <v>0</v>
      </c>
      <c r="F17" s="95"/>
      <c r="G17" s="33"/>
      <c r="H17" s="95"/>
      <c r="I17" s="153"/>
      <c r="J17" s="154"/>
      <c r="K17" s="95"/>
      <c r="L17" s="95"/>
      <c r="M17" s="95"/>
    </row>
    <row r="18" spans="1:13" s="155" customFormat="1" ht="11.25" outlineLevel="3">
      <c r="A18" s="151"/>
      <c r="B18" s="140"/>
      <c r="C18" s="152" t="s">
        <v>1292</v>
      </c>
      <c r="D18" s="140"/>
      <c r="E18" s="31">
        <v>54.599999999999994</v>
      </c>
      <c r="F18" s="95"/>
      <c r="G18" s="33"/>
      <c r="H18" s="95"/>
      <c r="I18" s="153"/>
      <c r="J18" s="154"/>
      <c r="K18" s="95"/>
      <c r="L18" s="95"/>
      <c r="M18" s="95"/>
    </row>
    <row r="19" spans="1:13" s="155" customFormat="1" ht="11.25" outlineLevel="3">
      <c r="A19" s="151"/>
      <c r="B19" s="140"/>
      <c r="C19" s="152" t="s">
        <v>1026</v>
      </c>
      <c r="D19" s="140"/>
      <c r="E19" s="31">
        <v>0</v>
      </c>
      <c r="F19" s="95"/>
      <c r="G19" s="33"/>
      <c r="H19" s="95"/>
      <c r="I19" s="153"/>
      <c r="J19" s="154"/>
      <c r="K19" s="95"/>
      <c r="L19" s="95"/>
      <c r="M19" s="95"/>
    </row>
    <row r="20" spans="1:13" s="155" customFormat="1" ht="11.25" outlineLevel="3">
      <c r="A20" s="151"/>
      <c r="B20" s="140"/>
      <c r="C20" s="152" t="s">
        <v>975</v>
      </c>
      <c r="D20" s="140"/>
      <c r="E20" s="31">
        <v>0.69306250000000003</v>
      </c>
      <c r="F20" s="95"/>
      <c r="G20" s="33"/>
      <c r="H20" s="95"/>
      <c r="I20" s="153"/>
      <c r="J20" s="154"/>
      <c r="K20" s="95"/>
      <c r="L20" s="95"/>
      <c r="M20" s="95"/>
    </row>
    <row r="21" spans="1:13" s="155" customFormat="1" ht="11.25" outlineLevel="3">
      <c r="A21" s="151"/>
      <c r="B21" s="140"/>
      <c r="C21" s="152" t="s">
        <v>460</v>
      </c>
      <c r="D21" s="140"/>
      <c r="E21" s="31">
        <v>0</v>
      </c>
      <c r="F21" s="95"/>
      <c r="G21" s="33"/>
      <c r="H21" s="95"/>
      <c r="I21" s="153"/>
      <c r="J21" s="154"/>
      <c r="K21" s="95"/>
      <c r="L21" s="95"/>
      <c r="M21" s="95"/>
    </row>
    <row r="22" spans="1:13" s="155" customFormat="1" ht="11.25" outlineLevel="3">
      <c r="A22" s="151"/>
      <c r="B22" s="140"/>
      <c r="C22" s="152" t="s">
        <v>1122</v>
      </c>
      <c r="D22" s="140"/>
      <c r="E22" s="31">
        <v>0</v>
      </c>
      <c r="F22" s="95"/>
      <c r="G22" s="33"/>
      <c r="H22" s="95"/>
      <c r="I22" s="153"/>
      <c r="J22" s="154"/>
      <c r="K22" s="95"/>
      <c r="L22" s="95"/>
      <c r="M22" s="95"/>
    </row>
    <row r="23" spans="1:13" s="155" customFormat="1" ht="11.25" outlineLevel="3">
      <c r="A23" s="151"/>
      <c r="B23" s="140"/>
      <c r="C23" s="152" t="s">
        <v>1275</v>
      </c>
      <c r="D23" s="140"/>
      <c r="E23" s="31">
        <v>17.015039999999999</v>
      </c>
      <c r="F23" s="95"/>
      <c r="G23" s="33"/>
      <c r="H23" s="95"/>
      <c r="I23" s="153"/>
      <c r="J23" s="154"/>
      <c r="K23" s="95"/>
      <c r="L23" s="95"/>
      <c r="M23" s="95"/>
    </row>
    <row r="24" spans="1:13" s="155" customFormat="1" ht="22.5" outlineLevel="3">
      <c r="A24" s="151"/>
      <c r="B24" s="140"/>
      <c r="C24" s="152" t="s">
        <v>2123</v>
      </c>
      <c r="D24" s="140"/>
      <c r="E24" s="31">
        <v>0</v>
      </c>
      <c r="F24" s="95"/>
      <c r="G24" s="33"/>
      <c r="H24" s="95"/>
      <c r="I24" s="153"/>
      <c r="J24" s="154"/>
      <c r="K24" s="95"/>
      <c r="L24" s="95"/>
      <c r="M24" s="95"/>
    </row>
    <row r="25" spans="1:13" s="155" customFormat="1" ht="11.25" outlineLevel="3">
      <c r="A25" s="151"/>
      <c r="B25" s="140"/>
      <c r="C25" s="152" t="s">
        <v>1226</v>
      </c>
      <c r="D25" s="140"/>
      <c r="E25" s="31">
        <v>78</v>
      </c>
      <c r="F25" s="95"/>
      <c r="G25" s="33"/>
      <c r="H25" s="95"/>
      <c r="I25" s="153"/>
      <c r="J25" s="154"/>
      <c r="K25" s="95"/>
      <c r="L25" s="95"/>
      <c r="M25" s="95"/>
    </row>
    <row r="26" spans="1:13" s="57" customFormat="1" ht="24" outlineLevel="2">
      <c r="A26" s="120">
        <v>4</v>
      </c>
      <c r="B26" s="121" t="s">
        <v>117</v>
      </c>
      <c r="C26" s="122" t="s">
        <v>1996</v>
      </c>
      <c r="D26" s="123" t="s">
        <v>42</v>
      </c>
      <c r="E26" s="24">
        <v>186.75899999999999</v>
      </c>
      <c r="F26" s="94">
        <v>0</v>
      </c>
      <c r="G26" s="24">
        <f>E26*(1+F26/100)</f>
        <v>186.75899999999999</v>
      </c>
      <c r="H26" s="94"/>
      <c r="I26" s="119">
        <f>G26*H26</f>
        <v>0</v>
      </c>
      <c r="J26" s="124"/>
      <c r="K26" s="125">
        <f>G26*J26</f>
        <v>0</v>
      </c>
      <c r="L26" s="124"/>
      <c r="M26" s="125">
        <f>G26*L26</f>
        <v>0</v>
      </c>
    </row>
    <row r="27" spans="1:13" s="155" customFormat="1" ht="11.25" outlineLevel="3">
      <c r="A27" s="151"/>
      <c r="B27" s="140"/>
      <c r="C27" s="152" t="s">
        <v>1600</v>
      </c>
      <c r="D27" s="140"/>
      <c r="E27" s="31">
        <v>153.21299999999999</v>
      </c>
      <c r="F27" s="95"/>
      <c r="G27" s="33"/>
      <c r="H27" s="95"/>
      <c r="I27" s="153"/>
      <c r="J27" s="154"/>
      <c r="K27" s="95"/>
      <c r="L27" s="95"/>
      <c r="M27" s="95"/>
    </row>
    <row r="28" spans="1:13" s="155" customFormat="1" ht="11.25" outlineLevel="3">
      <c r="A28" s="151"/>
      <c r="B28" s="140"/>
      <c r="C28" s="152" t="s">
        <v>694</v>
      </c>
      <c r="D28" s="140"/>
      <c r="E28" s="31">
        <v>24.63</v>
      </c>
      <c r="F28" s="95"/>
      <c r="G28" s="33"/>
      <c r="H28" s="95"/>
      <c r="I28" s="153"/>
      <c r="J28" s="154"/>
      <c r="K28" s="95"/>
      <c r="L28" s="95"/>
      <c r="M28" s="95"/>
    </row>
    <row r="29" spans="1:13" s="155" customFormat="1" ht="11.25" outlineLevel="3">
      <c r="A29" s="151"/>
      <c r="B29" s="140"/>
      <c r="C29" s="152" t="s">
        <v>1167</v>
      </c>
      <c r="D29" s="140"/>
      <c r="E29" s="31">
        <v>8.9160000000000004</v>
      </c>
      <c r="F29" s="95"/>
      <c r="G29" s="33"/>
      <c r="H29" s="95"/>
      <c r="I29" s="153"/>
      <c r="J29" s="154"/>
      <c r="K29" s="95"/>
      <c r="L29" s="95"/>
      <c r="M29" s="95"/>
    </row>
    <row r="30" spans="1:13" s="57" customFormat="1" ht="24" outlineLevel="2">
      <c r="A30" s="120">
        <v>5</v>
      </c>
      <c r="B30" s="121" t="s">
        <v>2721</v>
      </c>
      <c r="C30" s="122" t="s">
        <v>2720</v>
      </c>
      <c r="D30" s="123" t="s">
        <v>42</v>
      </c>
      <c r="E30" s="24">
        <v>373.51799999999997</v>
      </c>
      <c r="F30" s="94">
        <v>0</v>
      </c>
      <c r="G30" s="24">
        <f>E30*(1+F30/100)</f>
        <v>373.51799999999997</v>
      </c>
      <c r="H30" s="94"/>
      <c r="I30" s="119">
        <f>G30*H30</f>
        <v>0</v>
      </c>
      <c r="J30" s="124"/>
      <c r="K30" s="125">
        <f>G30*J30</f>
        <v>0</v>
      </c>
      <c r="L30" s="124"/>
      <c r="M30" s="125">
        <f>G30*L30</f>
        <v>0</v>
      </c>
    </row>
    <row r="31" spans="1:13" s="155" customFormat="1" ht="11.25" outlineLevel="3">
      <c r="A31" s="151"/>
      <c r="B31" s="140"/>
      <c r="C31" s="152" t="s">
        <v>2722</v>
      </c>
      <c r="D31" s="140"/>
      <c r="E31" s="31">
        <v>373.51799999999997</v>
      </c>
      <c r="F31" s="95"/>
      <c r="G31" s="33"/>
      <c r="H31" s="95"/>
      <c r="I31" s="153"/>
      <c r="J31" s="154"/>
      <c r="K31" s="95"/>
      <c r="L31" s="95"/>
      <c r="M31" s="95"/>
    </row>
    <row r="32" spans="1:13" s="57" customFormat="1" ht="12" outlineLevel="2">
      <c r="A32" s="120">
        <v>6</v>
      </c>
      <c r="B32" s="121" t="s">
        <v>120</v>
      </c>
      <c r="C32" s="122" t="s">
        <v>1717</v>
      </c>
      <c r="D32" s="123" t="s">
        <v>42</v>
      </c>
      <c r="E32" s="24">
        <v>8.9160000000000004</v>
      </c>
      <c r="F32" s="94">
        <v>0</v>
      </c>
      <c r="G32" s="24">
        <f>E32*(1+F32/100)</f>
        <v>8.9160000000000004</v>
      </c>
      <c r="H32" s="94"/>
      <c r="I32" s="119">
        <f>G32*H32</f>
        <v>0</v>
      </c>
      <c r="J32" s="124"/>
      <c r="K32" s="125">
        <f>G32*J32</f>
        <v>0</v>
      </c>
      <c r="L32" s="124"/>
      <c r="M32" s="125">
        <f>G32*L32</f>
        <v>0</v>
      </c>
    </row>
    <row r="33" spans="1:13" s="155" customFormat="1" ht="11.25" outlineLevel="3">
      <c r="A33" s="151"/>
      <c r="B33" s="140"/>
      <c r="C33" s="152" t="s">
        <v>691</v>
      </c>
      <c r="D33" s="140"/>
      <c r="E33" s="31">
        <v>8.9160000000000004</v>
      </c>
      <c r="F33" s="95"/>
      <c r="G33" s="33"/>
      <c r="H33" s="95"/>
      <c r="I33" s="153"/>
      <c r="J33" s="154"/>
      <c r="K33" s="95"/>
      <c r="L33" s="95"/>
      <c r="M33" s="95"/>
    </row>
    <row r="34" spans="1:13" s="57" customFormat="1" ht="12" outlineLevel="2">
      <c r="A34" s="120">
        <v>7</v>
      </c>
      <c r="B34" s="121" t="s">
        <v>122</v>
      </c>
      <c r="C34" s="122" t="s">
        <v>1774</v>
      </c>
      <c r="D34" s="123" t="s">
        <v>42</v>
      </c>
      <c r="E34" s="24">
        <v>8.9160025000000012</v>
      </c>
      <c r="F34" s="94">
        <v>0</v>
      </c>
      <c r="G34" s="24">
        <f>E34*(1+F34/100)</f>
        <v>8.9160025000000012</v>
      </c>
      <c r="H34" s="94"/>
      <c r="I34" s="119">
        <f>G34*H34</f>
        <v>0</v>
      </c>
      <c r="J34" s="124"/>
      <c r="K34" s="125">
        <f>G34*J34</f>
        <v>0</v>
      </c>
      <c r="L34" s="124"/>
      <c r="M34" s="125">
        <f>G34*L34</f>
        <v>0</v>
      </c>
    </row>
    <row r="35" spans="1:13" s="155" customFormat="1" ht="11.25" outlineLevel="3">
      <c r="A35" s="151"/>
      <c r="B35" s="140"/>
      <c r="C35" s="152" t="s">
        <v>87</v>
      </c>
      <c r="D35" s="140"/>
      <c r="E35" s="31">
        <v>0</v>
      </c>
      <c r="F35" s="95"/>
      <c r="G35" s="33"/>
      <c r="H35" s="95"/>
      <c r="I35" s="153"/>
      <c r="J35" s="154"/>
      <c r="K35" s="95"/>
      <c r="L35" s="95"/>
      <c r="M35" s="95"/>
    </row>
    <row r="36" spans="1:13" s="155" customFormat="1" ht="11.25" outlineLevel="3">
      <c r="A36" s="151"/>
      <c r="B36" s="140"/>
      <c r="C36" s="152" t="s">
        <v>1026</v>
      </c>
      <c r="D36" s="140"/>
      <c r="E36" s="31">
        <v>0</v>
      </c>
      <c r="F36" s="95"/>
      <c r="G36" s="33"/>
      <c r="H36" s="95"/>
      <c r="I36" s="153"/>
      <c r="J36" s="154"/>
      <c r="K36" s="95"/>
      <c r="L36" s="95"/>
      <c r="M36" s="95"/>
    </row>
    <row r="37" spans="1:13" s="155" customFormat="1" ht="11.25" outlineLevel="3">
      <c r="A37" s="151"/>
      <c r="B37" s="140"/>
      <c r="C37" s="152" t="s">
        <v>975</v>
      </c>
      <c r="D37" s="140"/>
      <c r="E37" s="31">
        <v>0.69306250000000003</v>
      </c>
      <c r="F37" s="95"/>
      <c r="G37" s="33"/>
      <c r="H37" s="95"/>
      <c r="I37" s="153"/>
      <c r="J37" s="154"/>
      <c r="K37" s="95"/>
      <c r="L37" s="95"/>
      <c r="M37" s="95"/>
    </row>
    <row r="38" spans="1:13" s="155" customFormat="1" ht="11.25" outlineLevel="3">
      <c r="A38" s="151"/>
      <c r="B38" s="140"/>
      <c r="C38" s="152" t="s">
        <v>1492</v>
      </c>
      <c r="D38" s="140"/>
      <c r="E38" s="31">
        <v>-0.52650000000000008</v>
      </c>
      <c r="F38" s="95"/>
      <c r="G38" s="33"/>
      <c r="H38" s="95"/>
      <c r="I38" s="153"/>
      <c r="J38" s="154"/>
      <c r="K38" s="95"/>
      <c r="L38" s="95"/>
      <c r="M38" s="95"/>
    </row>
    <row r="39" spans="1:13" s="155" customFormat="1" ht="11.25" outlineLevel="3">
      <c r="A39" s="151"/>
      <c r="B39" s="140"/>
      <c r="C39" s="152" t="s">
        <v>460</v>
      </c>
      <c r="D39" s="140"/>
      <c r="E39" s="31">
        <v>0</v>
      </c>
      <c r="F39" s="95"/>
      <c r="G39" s="33"/>
      <c r="H39" s="95"/>
      <c r="I39" s="153"/>
      <c r="J39" s="154"/>
      <c r="K39" s="95"/>
      <c r="L39" s="95"/>
      <c r="M39" s="95"/>
    </row>
    <row r="40" spans="1:13" s="155" customFormat="1" ht="11.25" outlineLevel="3">
      <c r="A40" s="151"/>
      <c r="B40" s="140"/>
      <c r="C40" s="152" t="s">
        <v>1122</v>
      </c>
      <c r="D40" s="140"/>
      <c r="E40" s="31">
        <v>0</v>
      </c>
      <c r="F40" s="95"/>
      <c r="G40" s="33"/>
      <c r="H40" s="95"/>
      <c r="I40" s="153"/>
      <c r="J40" s="154"/>
      <c r="K40" s="95"/>
      <c r="L40" s="95"/>
      <c r="M40" s="95"/>
    </row>
    <row r="41" spans="1:13" s="155" customFormat="1" ht="11.25" outlineLevel="3">
      <c r="A41" s="151"/>
      <c r="B41" s="140"/>
      <c r="C41" s="152" t="s">
        <v>1275</v>
      </c>
      <c r="D41" s="140"/>
      <c r="E41" s="31">
        <v>17.015039999999999</v>
      </c>
      <c r="F41" s="95"/>
      <c r="G41" s="33"/>
      <c r="H41" s="95"/>
      <c r="I41" s="153"/>
      <c r="J41" s="154"/>
      <c r="K41" s="95"/>
      <c r="L41" s="95"/>
      <c r="M41" s="95"/>
    </row>
    <row r="42" spans="1:13" s="155" customFormat="1" ht="11.25" outlineLevel="3">
      <c r="A42" s="151"/>
      <c r="B42" s="140"/>
      <c r="C42" s="152" t="s">
        <v>1505</v>
      </c>
      <c r="D42" s="140"/>
      <c r="E42" s="31">
        <v>-8.2655999999999992</v>
      </c>
      <c r="F42" s="95"/>
      <c r="G42" s="33"/>
      <c r="H42" s="95"/>
      <c r="I42" s="153"/>
      <c r="J42" s="154"/>
      <c r="K42" s="95"/>
      <c r="L42" s="95"/>
      <c r="M42" s="95"/>
    </row>
    <row r="43" spans="1:13" s="57" customFormat="1" ht="24" outlineLevel="2">
      <c r="A43" s="120">
        <v>8</v>
      </c>
      <c r="B43" s="121" t="s">
        <v>118</v>
      </c>
      <c r="C43" s="122" t="s">
        <v>1931</v>
      </c>
      <c r="D43" s="123" t="s">
        <v>42</v>
      </c>
      <c r="E43" s="24">
        <v>168.92699999999999</v>
      </c>
      <c r="F43" s="94">
        <v>0</v>
      </c>
      <c r="G43" s="24">
        <f>E43*(1+F43/100)</f>
        <v>168.92699999999999</v>
      </c>
      <c r="H43" s="94"/>
      <c r="I43" s="119">
        <f>G43*H43</f>
        <v>0</v>
      </c>
      <c r="J43" s="124"/>
      <c r="K43" s="125">
        <f>G43*J43</f>
        <v>0</v>
      </c>
      <c r="L43" s="124"/>
      <c r="M43" s="125">
        <f>G43*L43</f>
        <v>0</v>
      </c>
    </row>
    <row r="44" spans="1:13" s="155" customFormat="1" ht="11.25" outlineLevel="3">
      <c r="A44" s="151"/>
      <c r="B44" s="140"/>
      <c r="C44" s="152" t="s">
        <v>364</v>
      </c>
      <c r="D44" s="140"/>
      <c r="E44" s="31">
        <v>0</v>
      </c>
      <c r="F44" s="95"/>
      <c r="G44" s="33"/>
      <c r="H44" s="95"/>
      <c r="I44" s="153"/>
      <c r="J44" s="154"/>
      <c r="K44" s="95"/>
      <c r="L44" s="95"/>
      <c r="M44" s="95"/>
    </row>
    <row r="45" spans="1:13" s="155" customFormat="1" ht="11.25" outlineLevel="3">
      <c r="A45" s="151"/>
      <c r="B45" s="140"/>
      <c r="C45" s="152" t="s">
        <v>1600</v>
      </c>
      <c r="D45" s="140"/>
      <c r="E45" s="31">
        <v>153.21299999999999</v>
      </c>
      <c r="F45" s="95"/>
      <c r="G45" s="33"/>
      <c r="H45" s="95"/>
      <c r="I45" s="153"/>
      <c r="J45" s="154"/>
      <c r="K45" s="95"/>
      <c r="L45" s="95"/>
      <c r="M45" s="95"/>
    </row>
    <row r="46" spans="1:13" s="155" customFormat="1" ht="11.25" outlineLevel="3">
      <c r="A46" s="151"/>
      <c r="B46" s="140"/>
      <c r="C46" s="152" t="s">
        <v>694</v>
      </c>
      <c r="D46" s="140"/>
      <c r="E46" s="31">
        <v>24.63</v>
      </c>
      <c r="F46" s="95"/>
      <c r="G46" s="33"/>
      <c r="H46" s="95"/>
      <c r="I46" s="153"/>
      <c r="J46" s="154"/>
      <c r="K46" s="95"/>
      <c r="L46" s="95"/>
      <c r="M46" s="95"/>
    </row>
    <row r="47" spans="1:13" s="155" customFormat="1" ht="11.25" outlineLevel="3">
      <c r="A47" s="151"/>
      <c r="B47" s="140"/>
      <c r="C47" s="152" t="s">
        <v>568</v>
      </c>
      <c r="D47" s="140"/>
      <c r="E47" s="31">
        <v>-8.9160000000000004</v>
      </c>
      <c r="F47" s="95"/>
      <c r="G47" s="33"/>
      <c r="H47" s="95"/>
      <c r="I47" s="153"/>
      <c r="J47" s="154"/>
      <c r="K47" s="95"/>
      <c r="L47" s="95"/>
      <c r="M47" s="95"/>
    </row>
    <row r="48" spans="1:13" s="57" customFormat="1" ht="24" outlineLevel="2">
      <c r="A48" s="120">
        <v>9</v>
      </c>
      <c r="B48" s="121" t="s">
        <v>119</v>
      </c>
      <c r="C48" s="122" t="s">
        <v>2136</v>
      </c>
      <c r="D48" s="123" t="s">
        <v>42</v>
      </c>
      <c r="E48" s="24">
        <v>1689.27</v>
      </c>
      <c r="F48" s="94">
        <v>0</v>
      </c>
      <c r="G48" s="24">
        <f>E48*(1+F48/100)</f>
        <v>1689.27</v>
      </c>
      <c r="H48" s="94"/>
      <c r="I48" s="119">
        <f>G48*H48</f>
        <v>0</v>
      </c>
      <c r="J48" s="124"/>
      <c r="K48" s="125">
        <f>G48*J48</f>
        <v>0</v>
      </c>
      <c r="L48" s="124"/>
      <c r="M48" s="125">
        <f>G48*L48</f>
        <v>0</v>
      </c>
    </row>
    <row r="49" spans="1:13" s="155" customFormat="1" ht="11.25" outlineLevel="3">
      <c r="A49" s="151"/>
      <c r="B49" s="140"/>
      <c r="C49" s="152" t="s">
        <v>1533</v>
      </c>
      <c r="D49" s="140"/>
      <c r="E49" s="31">
        <v>1689.27</v>
      </c>
      <c r="F49" s="95"/>
      <c r="G49" s="33"/>
      <c r="H49" s="95"/>
      <c r="I49" s="153"/>
      <c r="J49" s="154"/>
      <c r="K49" s="95"/>
      <c r="L49" s="95"/>
      <c r="M49" s="95"/>
    </row>
    <row r="50" spans="1:13" s="57" customFormat="1" ht="12" outlineLevel="2">
      <c r="A50" s="120">
        <v>10</v>
      </c>
      <c r="B50" s="121" t="s">
        <v>121</v>
      </c>
      <c r="C50" s="122" t="s">
        <v>1866</v>
      </c>
      <c r="D50" s="123" t="s">
        <v>12</v>
      </c>
      <c r="E50" s="24">
        <v>304.0686</v>
      </c>
      <c r="F50" s="94">
        <v>0</v>
      </c>
      <c r="G50" s="24">
        <f>E50*(1+F50/100)</f>
        <v>304.0686</v>
      </c>
      <c r="H50" s="94"/>
      <c r="I50" s="119">
        <f>G50*H50</f>
        <v>0</v>
      </c>
      <c r="J50" s="124"/>
      <c r="K50" s="125">
        <f>G50*J50</f>
        <v>0</v>
      </c>
      <c r="L50" s="124"/>
      <c r="M50" s="125">
        <f>G50*L50</f>
        <v>0</v>
      </c>
    </row>
    <row r="51" spans="1:13" s="155" customFormat="1" ht="11.25" outlineLevel="3">
      <c r="A51" s="151"/>
      <c r="B51" s="140"/>
      <c r="C51" s="152" t="s">
        <v>445</v>
      </c>
      <c r="D51" s="140"/>
      <c r="E51" s="31">
        <v>304.0686</v>
      </c>
      <c r="F51" s="95"/>
      <c r="G51" s="33"/>
      <c r="H51" s="95"/>
      <c r="I51" s="153"/>
      <c r="J51" s="154"/>
      <c r="K51" s="95"/>
      <c r="L51" s="95"/>
      <c r="M51" s="95"/>
    </row>
    <row r="52" spans="1:13" s="57" customFormat="1" ht="12" outlineLevel="2">
      <c r="A52" s="120">
        <v>11</v>
      </c>
      <c r="B52" s="121" t="s">
        <v>2724</v>
      </c>
      <c r="C52" s="122" t="s">
        <v>2723</v>
      </c>
      <c r="D52" s="123" t="s">
        <v>42</v>
      </c>
      <c r="E52" s="24">
        <v>167.70065</v>
      </c>
      <c r="F52" s="94">
        <v>0</v>
      </c>
      <c r="G52" s="24">
        <f>E52*(1+F52/100)</f>
        <v>167.70065</v>
      </c>
      <c r="H52" s="94"/>
      <c r="I52" s="119">
        <f>G52*H52</f>
        <v>0</v>
      </c>
      <c r="J52" s="124"/>
      <c r="K52" s="125">
        <f>G52*J52</f>
        <v>0</v>
      </c>
      <c r="L52" s="124"/>
      <c r="M52" s="125">
        <f>G52*L52</f>
        <v>0</v>
      </c>
    </row>
    <row r="53" spans="1:13" s="155" customFormat="1" ht="11.25" outlineLevel="3">
      <c r="A53" s="151"/>
      <c r="B53" s="140"/>
      <c r="C53" s="152" t="s">
        <v>87</v>
      </c>
      <c r="D53" s="140"/>
      <c r="E53" s="31">
        <v>0</v>
      </c>
      <c r="F53" s="95"/>
      <c r="G53" s="33"/>
      <c r="H53" s="95"/>
      <c r="I53" s="153"/>
      <c r="J53" s="154"/>
      <c r="K53" s="95"/>
      <c r="L53" s="95"/>
      <c r="M53" s="95"/>
    </row>
    <row r="54" spans="1:13" s="155" customFormat="1" ht="11.25" outlineLevel="3">
      <c r="A54" s="151"/>
      <c r="B54" s="140"/>
      <c r="C54" s="152" t="s">
        <v>497</v>
      </c>
      <c r="D54" s="140"/>
      <c r="E54" s="31">
        <v>0</v>
      </c>
      <c r="F54" s="95"/>
      <c r="G54" s="33"/>
      <c r="H54" s="95"/>
      <c r="I54" s="153"/>
      <c r="J54" s="154"/>
      <c r="K54" s="95"/>
      <c r="L54" s="95"/>
      <c r="M54" s="95"/>
    </row>
    <row r="55" spans="1:13" s="155" customFormat="1" ht="11.25" outlineLevel="3">
      <c r="A55" s="151"/>
      <c r="B55" s="140"/>
      <c r="C55" s="152" t="s">
        <v>2725</v>
      </c>
      <c r="D55" s="140"/>
      <c r="E55" s="31">
        <v>156</v>
      </c>
      <c r="F55" s="95"/>
      <c r="G55" s="33"/>
      <c r="H55" s="95"/>
      <c r="I55" s="153"/>
      <c r="J55" s="154"/>
      <c r="K55" s="95"/>
      <c r="L55" s="95"/>
      <c r="M55" s="95"/>
    </row>
    <row r="56" spans="1:13" s="155" customFormat="1" ht="11.25" outlineLevel="3">
      <c r="A56" s="151"/>
      <c r="B56" s="140"/>
      <c r="C56" s="152" t="s">
        <v>1026</v>
      </c>
      <c r="D56" s="140"/>
      <c r="E56" s="31">
        <v>0</v>
      </c>
      <c r="F56" s="95"/>
      <c r="G56" s="33"/>
      <c r="H56" s="95"/>
      <c r="I56" s="153"/>
      <c r="J56" s="154"/>
      <c r="K56" s="95"/>
      <c r="L56" s="95"/>
      <c r="M56" s="95"/>
    </row>
    <row r="57" spans="1:13" s="155" customFormat="1" ht="11.25" outlineLevel="3">
      <c r="A57" s="151"/>
      <c r="B57" s="140"/>
      <c r="C57" s="152" t="s">
        <v>2726</v>
      </c>
      <c r="D57" s="140"/>
      <c r="E57" s="31">
        <v>1.0662499999999999</v>
      </c>
      <c r="F57" s="95"/>
      <c r="G57" s="33"/>
      <c r="H57" s="95"/>
      <c r="I57" s="153"/>
      <c r="J57" s="154"/>
      <c r="K57" s="95"/>
      <c r="L57" s="95"/>
      <c r="M57" s="95"/>
    </row>
    <row r="58" spans="1:13" s="155" customFormat="1" ht="11.25" outlineLevel="3">
      <c r="A58" s="151"/>
      <c r="B58" s="140"/>
      <c r="C58" s="152" t="s">
        <v>460</v>
      </c>
      <c r="D58" s="140"/>
      <c r="E58" s="31">
        <v>0</v>
      </c>
      <c r="F58" s="95"/>
      <c r="G58" s="33"/>
      <c r="H58" s="95"/>
      <c r="I58" s="153"/>
      <c r="J58" s="154"/>
      <c r="K58" s="95"/>
      <c r="L58" s="95"/>
      <c r="M58" s="95"/>
    </row>
    <row r="59" spans="1:13" s="155" customFormat="1" ht="11.25" outlineLevel="3">
      <c r="A59" s="151"/>
      <c r="B59" s="140"/>
      <c r="C59" s="152" t="s">
        <v>1122</v>
      </c>
      <c r="D59" s="140"/>
      <c r="E59" s="31">
        <v>0</v>
      </c>
      <c r="F59" s="95"/>
      <c r="G59" s="33"/>
      <c r="H59" s="95"/>
      <c r="I59" s="153"/>
      <c r="J59" s="154"/>
      <c r="K59" s="95"/>
      <c r="L59" s="95"/>
      <c r="M59" s="95"/>
    </row>
    <row r="60" spans="1:13" s="155" customFormat="1" ht="11.25" outlineLevel="3">
      <c r="A60" s="151"/>
      <c r="B60" s="140"/>
      <c r="C60" s="152" t="s">
        <v>2727</v>
      </c>
      <c r="D60" s="140"/>
      <c r="E60" s="31">
        <v>10.634399999999999</v>
      </c>
      <c r="F60" s="95"/>
      <c r="G60" s="33"/>
      <c r="H60" s="95"/>
      <c r="I60" s="153"/>
      <c r="J60" s="154"/>
      <c r="K60" s="95"/>
      <c r="L60" s="95"/>
      <c r="M60" s="95"/>
    </row>
    <row r="61" spans="1:13" s="117" customFormat="1" ht="12.75" customHeight="1" outlineLevel="2">
      <c r="A61" s="156"/>
      <c r="B61" s="157"/>
      <c r="C61" s="158"/>
      <c r="D61" s="157"/>
      <c r="E61" s="43"/>
      <c r="F61" s="96"/>
      <c r="G61" s="43"/>
      <c r="H61" s="96"/>
      <c r="I61" s="115"/>
      <c r="J61" s="159"/>
      <c r="K61" s="96"/>
      <c r="L61" s="96"/>
      <c r="M61" s="96"/>
    </row>
    <row r="62" spans="1:13" s="176" customFormat="1" ht="16.5" customHeight="1" outlineLevel="1">
      <c r="A62" s="170"/>
      <c r="B62" s="171"/>
      <c r="C62" s="171" t="s">
        <v>444</v>
      </c>
      <c r="D62" s="172"/>
      <c r="E62" s="20"/>
      <c r="F62" s="93"/>
      <c r="G62" s="20"/>
      <c r="H62" s="93"/>
      <c r="I62" s="173">
        <f>SUBTOTAL(9,I63:I68)</f>
        <v>0</v>
      </c>
      <c r="J62" s="174"/>
      <c r="K62" s="175">
        <f>SUBTOTAL(9,K63:K68)</f>
        <v>39.036658682178079</v>
      </c>
      <c r="L62" s="93"/>
      <c r="M62" s="175">
        <f>SUBTOTAL(9,M63:M68)</f>
        <v>0</v>
      </c>
    </row>
    <row r="63" spans="1:13" s="57" customFormat="1" ht="24" outlineLevel="2">
      <c r="A63" s="120">
        <v>1</v>
      </c>
      <c r="B63" s="121" t="s">
        <v>390</v>
      </c>
      <c r="C63" s="122" t="s">
        <v>1840</v>
      </c>
      <c r="D63" s="123" t="s">
        <v>42</v>
      </c>
      <c r="E63" s="24">
        <v>24.630122047999997</v>
      </c>
      <c r="F63" s="94">
        <v>0</v>
      </c>
      <c r="G63" s="24">
        <f>E63*(1+F63/100)</f>
        <v>24.630122047999997</v>
      </c>
      <c r="H63" s="94"/>
      <c r="I63" s="119">
        <f>G63*H63</f>
        <v>0</v>
      </c>
      <c r="J63" s="124">
        <v>6.5199999999999998E-3</v>
      </c>
      <c r="K63" s="125">
        <f>G63*J63</f>
        <v>0.16058839575295997</v>
      </c>
      <c r="L63" s="124"/>
      <c r="M63" s="125">
        <f>G63*L63</f>
        <v>0</v>
      </c>
    </row>
    <row r="64" spans="1:13" s="155" customFormat="1" ht="11.25" outlineLevel="3">
      <c r="A64" s="151"/>
      <c r="B64" s="140"/>
      <c r="C64" s="152" t="s">
        <v>1685</v>
      </c>
      <c r="D64" s="140"/>
      <c r="E64" s="31">
        <v>24.630122047999997</v>
      </c>
      <c r="F64" s="95"/>
      <c r="G64" s="33"/>
      <c r="H64" s="95"/>
      <c r="I64" s="153"/>
      <c r="J64" s="154"/>
      <c r="K64" s="95"/>
      <c r="L64" s="95"/>
      <c r="M64" s="95"/>
    </row>
    <row r="65" spans="1:13" s="57" customFormat="1" ht="12" outlineLevel="2">
      <c r="A65" s="120">
        <v>2</v>
      </c>
      <c r="B65" s="121" t="s">
        <v>115</v>
      </c>
      <c r="C65" s="122" t="s">
        <v>1940</v>
      </c>
      <c r="D65" s="123" t="s">
        <v>42</v>
      </c>
      <c r="E65" s="24">
        <v>24.63</v>
      </c>
      <c r="F65" s="94">
        <v>0</v>
      </c>
      <c r="G65" s="24">
        <f>E65*(1+F65/100)</f>
        <v>24.63</v>
      </c>
      <c r="H65" s="94"/>
      <c r="I65" s="119">
        <f>G65*H65</f>
        <v>0</v>
      </c>
      <c r="J65" s="124"/>
      <c r="K65" s="125">
        <f>G65*J65</f>
        <v>0</v>
      </c>
      <c r="L65" s="124"/>
      <c r="M65" s="125">
        <f>G65*L65</f>
        <v>0</v>
      </c>
    </row>
    <row r="66" spans="1:13" s="57" customFormat="1" ht="12" outlineLevel="2">
      <c r="A66" s="120">
        <v>3</v>
      </c>
      <c r="B66" s="121" t="s">
        <v>391</v>
      </c>
      <c r="C66" s="122" t="s">
        <v>1805</v>
      </c>
      <c r="D66" s="123" t="s">
        <v>42</v>
      </c>
      <c r="E66" s="24">
        <v>22.431004008000002</v>
      </c>
      <c r="F66" s="94">
        <v>0</v>
      </c>
      <c r="G66" s="24">
        <f>E66*(1+F66/100)</f>
        <v>22.431004008000002</v>
      </c>
      <c r="H66" s="94"/>
      <c r="I66" s="119">
        <f>G66*H66</f>
        <v>0</v>
      </c>
      <c r="J66" s="124">
        <v>1.7331399999999999</v>
      </c>
      <c r="K66" s="125">
        <f>G66*J66</f>
        <v>38.876070286425119</v>
      </c>
      <c r="L66" s="124"/>
      <c r="M66" s="125">
        <f>G66*L66</f>
        <v>0</v>
      </c>
    </row>
    <row r="67" spans="1:13" s="155" customFormat="1" ht="22.5" outlineLevel="3">
      <c r="A67" s="151"/>
      <c r="B67" s="140"/>
      <c r="C67" s="152" t="s">
        <v>1848</v>
      </c>
      <c r="D67" s="140"/>
      <c r="E67" s="31">
        <v>22.431004008000002</v>
      </c>
      <c r="F67" s="95"/>
      <c r="G67" s="33"/>
      <c r="H67" s="95"/>
      <c r="I67" s="153"/>
      <c r="J67" s="154"/>
      <c r="K67" s="95"/>
      <c r="L67" s="95"/>
      <c r="M67" s="95"/>
    </row>
    <row r="68" spans="1:13" s="117" customFormat="1" ht="12.75" customHeight="1" outlineLevel="2">
      <c r="A68" s="156"/>
      <c r="B68" s="157"/>
      <c r="C68" s="158"/>
      <c r="D68" s="157"/>
      <c r="E68" s="43"/>
      <c r="F68" s="96"/>
      <c r="G68" s="43"/>
      <c r="H68" s="96"/>
      <c r="I68" s="115"/>
      <c r="J68" s="159"/>
      <c r="K68" s="96"/>
      <c r="L68" s="96"/>
      <c r="M68" s="96"/>
    </row>
    <row r="69" spans="1:13" s="176" customFormat="1" ht="16.5" customHeight="1" outlineLevel="1">
      <c r="A69" s="170"/>
      <c r="B69" s="171"/>
      <c r="C69" s="171" t="s">
        <v>454</v>
      </c>
      <c r="D69" s="172"/>
      <c r="E69" s="20"/>
      <c r="F69" s="93"/>
      <c r="G69" s="20"/>
      <c r="H69" s="93"/>
      <c r="I69" s="173">
        <f>SUBTOTAL(9,I70:I98)</f>
        <v>0</v>
      </c>
      <c r="J69" s="174"/>
      <c r="K69" s="175">
        <f>SUBTOTAL(9,K70:K98)</f>
        <v>16.894824023599998</v>
      </c>
      <c r="L69" s="93"/>
      <c r="M69" s="175">
        <f>SUBTOTAL(9,M70:M98)</f>
        <v>0</v>
      </c>
    </row>
    <row r="70" spans="1:13" s="57" customFormat="1" ht="12" outlineLevel="2">
      <c r="A70" s="120">
        <v>1</v>
      </c>
      <c r="B70" s="121" t="s">
        <v>123</v>
      </c>
      <c r="C70" s="122" t="s">
        <v>1543</v>
      </c>
      <c r="D70" s="123" t="s">
        <v>42</v>
      </c>
      <c r="E70" s="24">
        <v>1.8926999999999998</v>
      </c>
      <c r="F70" s="94">
        <v>0</v>
      </c>
      <c r="G70" s="24">
        <f>E70*(1+F70/100)</f>
        <v>1.8926999999999998</v>
      </c>
      <c r="H70" s="94"/>
      <c r="I70" s="119">
        <f>G70*H70</f>
        <v>0</v>
      </c>
      <c r="J70" s="124">
        <v>2.2563399999999998</v>
      </c>
      <c r="K70" s="125">
        <f>G70*J70</f>
        <v>4.2705747179999989</v>
      </c>
      <c r="L70" s="124"/>
      <c r="M70" s="125">
        <f>G70*L70</f>
        <v>0</v>
      </c>
    </row>
    <row r="71" spans="1:13" s="155" customFormat="1" ht="11.25" outlineLevel="3">
      <c r="A71" s="151"/>
      <c r="B71" s="140"/>
      <c r="C71" s="152" t="s">
        <v>1632</v>
      </c>
      <c r="D71" s="140"/>
      <c r="E71" s="31">
        <v>0.1215</v>
      </c>
      <c r="F71" s="95"/>
      <c r="G71" s="33"/>
      <c r="H71" s="95"/>
      <c r="I71" s="153"/>
      <c r="J71" s="154"/>
      <c r="K71" s="95"/>
      <c r="L71" s="95"/>
      <c r="M71" s="95"/>
    </row>
    <row r="72" spans="1:13" s="155" customFormat="1" ht="11.25" outlineLevel="3">
      <c r="A72" s="151"/>
      <c r="B72" s="140"/>
      <c r="C72" s="152" t="s">
        <v>1552</v>
      </c>
      <c r="D72" s="140"/>
      <c r="E72" s="31">
        <v>1.7711999999999999</v>
      </c>
      <c r="F72" s="95"/>
      <c r="G72" s="33"/>
      <c r="H72" s="95"/>
      <c r="I72" s="153"/>
      <c r="J72" s="154"/>
      <c r="K72" s="95"/>
      <c r="L72" s="95"/>
      <c r="M72" s="95"/>
    </row>
    <row r="73" spans="1:13" s="57" customFormat="1" ht="12" outlineLevel="2">
      <c r="A73" s="120">
        <v>2</v>
      </c>
      <c r="B73" s="121" t="s">
        <v>124</v>
      </c>
      <c r="C73" s="122" t="s">
        <v>1483</v>
      </c>
      <c r="D73" s="123" t="s">
        <v>41</v>
      </c>
      <c r="E73" s="24">
        <v>3.1859999999999995</v>
      </c>
      <c r="F73" s="94">
        <v>0</v>
      </c>
      <c r="G73" s="24">
        <f>E73*(1+F73/100)</f>
        <v>3.1859999999999995</v>
      </c>
      <c r="H73" s="94"/>
      <c r="I73" s="119">
        <f>G73*H73</f>
        <v>0</v>
      </c>
      <c r="J73" s="124">
        <v>2.47E-3</v>
      </c>
      <c r="K73" s="125">
        <f>G73*J73</f>
        <v>7.8694199999999985E-3</v>
      </c>
      <c r="L73" s="124"/>
      <c r="M73" s="125">
        <f>G73*L73</f>
        <v>0</v>
      </c>
    </row>
    <row r="74" spans="1:13" s="155" customFormat="1" ht="11.25" outlineLevel="3">
      <c r="A74" s="151"/>
      <c r="B74" s="140"/>
      <c r="C74" s="152" t="s">
        <v>1633</v>
      </c>
      <c r="D74" s="140"/>
      <c r="E74" s="31">
        <v>0.27</v>
      </c>
      <c r="F74" s="95"/>
      <c r="G74" s="33"/>
      <c r="H74" s="95"/>
      <c r="I74" s="153"/>
      <c r="J74" s="154"/>
      <c r="K74" s="95"/>
      <c r="L74" s="95"/>
      <c r="M74" s="95"/>
    </row>
    <row r="75" spans="1:13" s="155" customFormat="1" ht="11.25" outlineLevel="3">
      <c r="A75" s="151"/>
      <c r="B75" s="140"/>
      <c r="C75" s="152" t="s">
        <v>1631</v>
      </c>
      <c r="D75" s="140"/>
      <c r="E75" s="31">
        <v>2.9159999999999995</v>
      </c>
      <c r="F75" s="95"/>
      <c r="G75" s="33"/>
      <c r="H75" s="95"/>
      <c r="I75" s="153"/>
      <c r="J75" s="154"/>
      <c r="K75" s="95"/>
      <c r="L75" s="95"/>
      <c r="M75" s="95"/>
    </row>
    <row r="76" spans="1:13" s="57" customFormat="1" ht="12" outlineLevel="2">
      <c r="A76" s="120">
        <v>3</v>
      </c>
      <c r="B76" s="121" t="s">
        <v>125</v>
      </c>
      <c r="C76" s="122" t="s">
        <v>1525</v>
      </c>
      <c r="D76" s="123" t="s">
        <v>41</v>
      </c>
      <c r="E76" s="24">
        <v>3.1859999999999999</v>
      </c>
      <c r="F76" s="94">
        <v>0</v>
      </c>
      <c r="G76" s="24">
        <f>E76*(1+F76/100)</f>
        <v>3.1859999999999999</v>
      </c>
      <c r="H76" s="94"/>
      <c r="I76" s="119">
        <f>G76*H76</f>
        <v>0</v>
      </c>
      <c r="J76" s="124"/>
      <c r="K76" s="125">
        <f>G76*J76</f>
        <v>0</v>
      </c>
      <c r="L76" s="124"/>
      <c r="M76" s="125">
        <f>G76*L76</f>
        <v>0</v>
      </c>
    </row>
    <row r="77" spans="1:13" s="57" customFormat="1" ht="12" outlineLevel="2">
      <c r="A77" s="120">
        <v>4</v>
      </c>
      <c r="B77" s="121" t="s">
        <v>130</v>
      </c>
      <c r="C77" s="122" t="s">
        <v>1667</v>
      </c>
      <c r="D77" s="123" t="s">
        <v>42</v>
      </c>
      <c r="E77" s="24">
        <v>0.22499999999999998</v>
      </c>
      <c r="F77" s="94">
        <v>0</v>
      </c>
      <c r="G77" s="24">
        <f>E77*(1+F77/100)</f>
        <v>0.22499999999999998</v>
      </c>
      <c r="H77" s="94"/>
      <c r="I77" s="119">
        <f>G77*H77</f>
        <v>0</v>
      </c>
      <c r="J77" s="124">
        <v>2.2563399999999998</v>
      </c>
      <c r="K77" s="125">
        <f>G77*J77</f>
        <v>0.50767649999999986</v>
      </c>
      <c r="L77" s="124"/>
      <c r="M77" s="125">
        <f>G77*L77</f>
        <v>0</v>
      </c>
    </row>
    <row r="78" spans="1:13" s="155" customFormat="1" ht="11.25" outlineLevel="3">
      <c r="A78" s="151"/>
      <c r="B78" s="140"/>
      <c r="C78" s="152" t="s">
        <v>1752</v>
      </c>
      <c r="D78" s="140"/>
      <c r="E78" s="31">
        <v>0.22499999999999998</v>
      </c>
      <c r="F78" s="95"/>
      <c r="G78" s="33"/>
      <c r="H78" s="95"/>
      <c r="I78" s="153"/>
      <c r="J78" s="154"/>
      <c r="K78" s="95"/>
      <c r="L78" s="95"/>
      <c r="M78" s="95"/>
    </row>
    <row r="79" spans="1:13" s="57" customFormat="1" ht="12" outlineLevel="2">
      <c r="A79" s="120">
        <v>5</v>
      </c>
      <c r="B79" s="121" t="s">
        <v>131</v>
      </c>
      <c r="C79" s="122" t="s">
        <v>1651</v>
      </c>
      <c r="D79" s="123" t="s">
        <v>41</v>
      </c>
      <c r="E79" s="24">
        <v>3</v>
      </c>
      <c r="F79" s="94">
        <v>0</v>
      </c>
      <c r="G79" s="24">
        <f>E79*(1+F79/100)</f>
        <v>3</v>
      </c>
      <c r="H79" s="94"/>
      <c r="I79" s="119">
        <f>G79*H79</f>
        <v>0</v>
      </c>
      <c r="J79" s="124">
        <v>1.09E-3</v>
      </c>
      <c r="K79" s="125">
        <f>G79*J79</f>
        <v>3.2700000000000003E-3</v>
      </c>
      <c r="L79" s="124"/>
      <c r="M79" s="125">
        <f>G79*L79</f>
        <v>0</v>
      </c>
    </row>
    <row r="80" spans="1:13" s="155" customFormat="1" ht="11.25" outlineLevel="3">
      <c r="A80" s="151"/>
      <c r="B80" s="140"/>
      <c r="C80" s="152" t="s">
        <v>1712</v>
      </c>
      <c r="D80" s="140"/>
      <c r="E80" s="31">
        <v>3</v>
      </c>
      <c r="F80" s="95"/>
      <c r="G80" s="33"/>
      <c r="H80" s="95"/>
      <c r="I80" s="153"/>
      <c r="J80" s="154"/>
      <c r="K80" s="95"/>
      <c r="L80" s="95"/>
      <c r="M80" s="95"/>
    </row>
    <row r="81" spans="1:13" s="57" customFormat="1" ht="12" outlineLevel="2">
      <c r="A81" s="120">
        <v>6</v>
      </c>
      <c r="B81" s="121" t="s">
        <v>132</v>
      </c>
      <c r="C81" s="122" t="s">
        <v>1703</v>
      </c>
      <c r="D81" s="123" t="s">
        <v>41</v>
      </c>
      <c r="E81" s="24">
        <v>3</v>
      </c>
      <c r="F81" s="94">
        <v>0</v>
      </c>
      <c r="G81" s="24">
        <f>E81*(1+F81/100)</f>
        <v>3</v>
      </c>
      <c r="H81" s="94"/>
      <c r="I81" s="119">
        <f>G81*H81</f>
        <v>0</v>
      </c>
      <c r="J81" s="124"/>
      <c r="K81" s="125">
        <f>G81*J81</f>
        <v>0</v>
      </c>
      <c r="L81" s="124"/>
      <c r="M81" s="125">
        <f>G81*L81</f>
        <v>0</v>
      </c>
    </row>
    <row r="82" spans="1:13" s="57" customFormat="1" ht="24" outlineLevel="2">
      <c r="A82" s="120">
        <v>7</v>
      </c>
      <c r="B82" s="121" t="s">
        <v>126</v>
      </c>
      <c r="C82" s="122" t="s">
        <v>2091</v>
      </c>
      <c r="D82" s="123" t="s">
        <v>41</v>
      </c>
      <c r="E82" s="24">
        <v>11.15</v>
      </c>
      <c r="F82" s="94">
        <v>0</v>
      </c>
      <c r="G82" s="24">
        <f>E82*(1+F82/100)</f>
        <v>11.15</v>
      </c>
      <c r="H82" s="94"/>
      <c r="I82" s="119">
        <f>G82*H82</f>
        <v>0</v>
      </c>
      <c r="J82" s="124">
        <v>0.42831999999999998</v>
      </c>
      <c r="K82" s="125">
        <f>G82*J82</f>
        <v>4.7757680000000002</v>
      </c>
      <c r="L82" s="124"/>
      <c r="M82" s="125">
        <f>G82*L82</f>
        <v>0</v>
      </c>
    </row>
    <row r="83" spans="1:13" s="155" customFormat="1" ht="11.25" outlineLevel="3">
      <c r="A83" s="151"/>
      <c r="B83" s="140"/>
      <c r="C83" s="152" t="s">
        <v>1283</v>
      </c>
      <c r="D83" s="140"/>
      <c r="E83" s="31">
        <v>0</v>
      </c>
      <c r="F83" s="95"/>
      <c r="G83" s="33"/>
      <c r="H83" s="95"/>
      <c r="I83" s="153"/>
      <c r="J83" s="154"/>
      <c r="K83" s="95"/>
      <c r="L83" s="95"/>
      <c r="M83" s="95"/>
    </row>
    <row r="84" spans="1:13" s="155" customFormat="1" ht="11.25" outlineLevel="3">
      <c r="A84" s="151"/>
      <c r="B84" s="140"/>
      <c r="C84" s="152" t="s">
        <v>699</v>
      </c>
      <c r="D84" s="140"/>
      <c r="E84" s="31">
        <v>11.15</v>
      </c>
      <c r="F84" s="95"/>
      <c r="G84" s="33"/>
      <c r="H84" s="95"/>
      <c r="I84" s="153"/>
      <c r="J84" s="154"/>
      <c r="K84" s="95"/>
      <c r="L84" s="95"/>
      <c r="M84" s="95"/>
    </row>
    <row r="85" spans="1:13" s="57" customFormat="1" ht="24" outlineLevel="2">
      <c r="A85" s="120">
        <v>8</v>
      </c>
      <c r="B85" s="121" t="s">
        <v>127</v>
      </c>
      <c r="C85" s="122" t="s">
        <v>2076</v>
      </c>
      <c r="D85" s="123" t="s">
        <v>41</v>
      </c>
      <c r="E85" s="24">
        <v>0.27</v>
      </c>
      <c r="F85" s="94">
        <v>0</v>
      </c>
      <c r="G85" s="24">
        <f>E85*(1+F85/100)</f>
        <v>0.27</v>
      </c>
      <c r="H85" s="94"/>
      <c r="I85" s="119">
        <f>G85*H85</f>
        <v>0</v>
      </c>
      <c r="J85" s="124">
        <v>0.36276999999999998</v>
      </c>
      <c r="K85" s="125">
        <f>G85*J85</f>
        <v>9.7947900000000004E-2</v>
      </c>
      <c r="L85" s="124"/>
      <c r="M85" s="125">
        <f>G85*L85</f>
        <v>0</v>
      </c>
    </row>
    <row r="86" spans="1:13" s="155" customFormat="1" ht="11.25" outlineLevel="3">
      <c r="A86" s="151"/>
      <c r="B86" s="140"/>
      <c r="C86" s="152" t="s">
        <v>460</v>
      </c>
      <c r="D86" s="140"/>
      <c r="E86" s="31">
        <v>0</v>
      </c>
      <c r="F86" s="95"/>
      <c r="G86" s="33"/>
      <c r="H86" s="95"/>
      <c r="I86" s="153"/>
      <c r="J86" s="154"/>
      <c r="K86" s="95"/>
      <c r="L86" s="95"/>
      <c r="M86" s="95"/>
    </row>
    <row r="87" spans="1:13" s="155" customFormat="1" ht="11.25" outlineLevel="3">
      <c r="A87" s="151"/>
      <c r="B87" s="140"/>
      <c r="C87" s="152" t="s">
        <v>1672</v>
      </c>
      <c r="D87" s="140"/>
      <c r="E87" s="31">
        <v>0.27</v>
      </c>
      <c r="F87" s="95"/>
      <c r="G87" s="33"/>
      <c r="H87" s="95"/>
      <c r="I87" s="153"/>
      <c r="J87" s="154"/>
      <c r="K87" s="95"/>
      <c r="L87" s="95"/>
      <c r="M87" s="95"/>
    </row>
    <row r="88" spans="1:13" s="57" customFormat="1" ht="12" outlineLevel="2">
      <c r="A88" s="120">
        <v>9</v>
      </c>
      <c r="B88" s="121" t="s">
        <v>133</v>
      </c>
      <c r="C88" s="122" t="s">
        <v>1804</v>
      </c>
      <c r="D88" s="123" t="s">
        <v>12</v>
      </c>
      <c r="E88" s="24">
        <v>9.1359999999999997E-2</v>
      </c>
      <c r="F88" s="94">
        <v>0</v>
      </c>
      <c r="G88" s="24">
        <f>E88*(1+F88/100)</f>
        <v>9.1359999999999997E-2</v>
      </c>
      <c r="H88" s="94"/>
      <c r="I88" s="119">
        <f>G88*H88</f>
        <v>0</v>
      </c>
      <c r="J88" s="124">
        <v>1.05871</v>
      </c>
      <c r="K88" s="125">
        <f>G88*J88</f>
        <v>9.6723745599999994E-2</v>
      </c>
      <c r="L88" s="124"/>
      <c r="M88" s="125">
        <f>G88*L88</f>
        <v>0</v>
      </c>
    </row>
    <row r="89" spans="1:13" s="155" customFormat="1" ht="22.5" outlineLevel="3">
      <c r="A89" s="151"/>
      <c r="B89" s="140"/>
      <c r="C89" s="152" t="s">
        <v>1812</v>
      </c>
      <c r="D89" s="140"/>
      <c r="E89" s="31">
        <v>9.1359999999999997E-2</v>
      </c>
      <c r="F89" s="95"/>
      <c r="G89" s="33"/>
      <c r="H89" s="95"/>
      <c r="I89" s="153"/>
      <c r="J89" s="154"/>
      <c r="K89" s="95"/>
      <c r="L89" s="95"/>
      <c r="M89" s="95"/>
    </row>
    <row r="90" spans="1:13" s="57" customFormat="1" ht="12" outlineLevel="2">
      <c r="A90" s="120">
        <v>10</v>
      </c>
      <c r="B90" s="121" t="s">
        <v>128</v>
      </c>
      <c r="C90" s="122" t="s">
        <v>1463</v>
      </c>
      <c r="D90" s="123" t="s">
        <v>42</v>
      </c>
      <c r="E90" s="24">
        <v>1.6485000000000001</v>
      </c>
      <c r="F90" s="94">
        <v>0</v>
      </c>
      <c r="G90" s="24">
        <f>E90*(1+F90/100)</f>
        <v>1.6485000000000001</v>
      </c>
      <c r="H90" s="94"/>
      <c r="I90" s="119">
        <f>G90*H90</f>
        <v>0</v>
      </c>
      <c r="J90" s="124">
        <v>2.4590000000000001</v>
      </c>
      <c r="K90" s="125">
        <f>G90*J90</f>
        <v>4.0536615000000005</v>
      </c>
      <c r="L90" s="124"/>
      <c r="M90" s="125">
        <f>G90*L90</f>
        <v>0</v>
      </c>
    </row>
    <row r="91" spans="1:13" s="155" customFormat="1" ht="11.25" outlineLevel="3">
      <c r="A91" s="151"/>
      <c r="B91" s="140"/>
      <c r="C91" s="152" t="s">
        <v>460</v>
      </c>
      <c r="D91" s="140"/>
      <c r="E91" s="31">
        <v>0</v>
      </c>
      <c r="F91" s="95"/>
      <c r="G91" s="33"/>
      <c r="H91" s="95"/>
      <c r="I91" s="153"/>
      <c r="J91" s="154"/>
      <c r="K91" s="95"/>
      <c r="L91" s="95"/>
      <c r="M91" s="95"/>
    </row>
    <row r="92" spans="1:13" s="155" customFormat="1" ht="11.25" outlineLevel="3">
      <c r="A92" s="151"/>
      <c r="B92" s="140"/>
      <c r="C92" s="152" t="s">
        <v>1549</v>
      </c>
      <c r="D92" s="140"/>
      <c r="E92" s="31">
        <v>0</v>
      </c>
      <c r="F92" s="95"/>
      <c r="G92" s="33"/>
      <c r="H92" s="95"/>
      <c r="I92" s="153"/>
      <c r="J92" s="154"/>
      <c r="K92" s="95"/>
      <c r="L92" s="95"/>
      <c r="M92" s="95"/>
    </row>
    <row r="93" spans="1:13" s="155" customFormat="1" ht="11.25" outlineLevel="3">
      <c r="A93" s="151"/>
      <c r="B93" s="140"/>
      <c r="C93" s="152" t="s">
        <v>1173</v>
      </c>
      <c r="D93" s="140"/>
      <c r="E93" s="31">
        <v>1.6485000000000001</v>
      </c>
      <c r="F93" s="95"/>
      <c r="G93" s="33"/>
      <c r="H93" s="95"/>
      <c r="I93" s="153"/>
      <c r="J93" s="154"/>
      <c r="K93" s="95"/>
      <c r="L93" s="95"/>
      <c r="M93" s="95"/>
    </row>
    <row r="94" spans="1:13" s="57" customFormat="1" ht="24" outlineLevel="2">
      <c r="A94" s="120">
        <v>11</v>
      </c>
      <c r="B94" s="121" t="s">
        <v>129</v>
      </c>
      <c r="C94" s="122" t="s">
        <v>1923</v>
      </c>
      <c r="D94" s="123" t="s">
        <v>42</v>
      </c>
      <c r="E94" s="24">
        <v>1.2560000000000002</v>
      </c>
      <c r="F94" s="94">
        <v>0</v>
      </c>
      <c r="G94" s="24">
        <f>E94*(1+F94/100)</f>
        <v>1.2560000000000002</v>
      </c>
      <c r="H94" s="94"/>
      <c r="I94" s="119">
        <f>G94*H94</f>
        <v>0</v>
      </c>
      <c r="J94" s="124">
        <v>2.45329</v>
      </c>
      <c r="K94" s="125">
        <f>G94*J94</f>
        <v>3.0813322400000005</v>
      </c>
      <c r="L94" s="124"/>
      <c r="M94" s="125">
        <f>G94*L94</f>
        <v>0</v>
      </c>
    </row>
    <row r="95" spans="1:13" s="155" customFormat="1" ht="11.25" outlineLevel="3">
      <c r="A95" s="151"/>
      <c r="B95" s="140"/>
      <c r="C95" s="152" t="s">
        <v>460</v>
      </c>
      <c r="D95" s="140"/>
      <c r="E95" s="31">
        <v>0</v>
      </c>
      <c r="F95" s="95"/>
      <c r="G95" s="33"/>
      <c r="H95" s="95"/>
      <c r="I95" s="153"/>
      <c r="J95" s="154"/>
      <c r="K95" s="95"/>
      <c r="L95" s="95"/>
      <c r="M95" s="95"/>
    </row>
    <row r="96" spans="1:13" s="155" customFormat="1" ht="11.25" outlineLevel="3">
      <c r="A96" s="151"/>
      <c r="B96" s="140"/>
      <c r="C96" s="152" t="s">
        <v>1549</v>
      </c>
      <c r="D96" s="140"/>
      <c r="E96" s="31">
        <v>0</v>
      </c>
      <c r="F96" s="95"/>
      <c r="G96" s="33"/>
      <c r="H96" s="95"/>
      <c r="I96" s="153"/>
      <c r="J96" s="154"/>
      <c r="K96" s="95"/>
      <c r="L96" s="95"/>
      <c r="M96" s="95"/>
    </row>
    <row r="97" spans="1:13" s="155" customFormat="1" ht="11.25" outlineLevel="3">
      <c r="A97" s="151"/>
      <c r="B97" s="140"/>
      <c r="C97" s="152" t="s">
        <v>1290</v>
      </c>
      <c r="D97" s="140"/>
      <c r="E97" s="31">
        <v>1.2560000000000002</v>
      </c>
      <c r="F97" s="95"/>
      <c r="G97" s="33"/>
      <c r="H97" s="95"/>
      <c r="I97" s="153"/>
      <c r="J97" s="154"/>
      <c r="K97" s="95"/>
      <c r="L97" s="95"/>
      <c r="M97" s="95"/>
    </row>
    <row r="98" spans="1:13" s="117" customFormat="1" ht="12.75" customHeight="1" outlineLevel="2">
      <c r="A98" s="156"/>
      <c r="B98" s="157"/>
      <c r="C98" s="158"/>
      <c r="D98" s="157"/>
      <c r="E98" s="43"/>
      <c r="F98" s="96"/>
      <c r="G98" s="43"/>
      <c r="H98" s="96"/>
      <c r="I98" s="115"/>
      <c r="J98" s="159"/>
      <c r="K98" s="96"/>
      <c r="L98" s="96"/>
      <c r="M98" s="96"/>
    </row>
    <row r="99" spans="1:13" s="176" customFormat="1" ht="16.5" customHeight="1" outlineLevel="1">
      <c r="A99" s="170"/>
      <c r="B99" s="171"/>
      <c r="C99" s="171" t="s">
        <v>1360</v>
      </c>
      <c r="D99" s="172"/>
      <c r="E99" s="20"/>
      <c r="F99" s="93"/>
      <c r="G99" s="20"/>
      <c r="H99" s="93"/>
      <c r="I99" s="173">
        <f>SUBTOTAL(9,I100:I167)</f>
        <v>0</v>
      </c>
      <c r="J99" s="174"/>
      <c r="K99" s="175">
        <f>SUBTOTAL(9,K100:K167)</f>
        <v>83.659428362500023</v>
      </c>
      <c r="L99" s="93"/>
      <c r="M99" s="175">
        <f>SUBTOTAL(9,M100:M167)</f>
        <v>0</v>
      </c>
    </row>
    <row r="100" spans="1:13" s="57" customFormat="1" ht="24" outlineLevel="2">
      <c r="A100" s="120">
        <v>1</v>
      </c>
      <c r="B100" s="121" t="s">
        <v>137</v>
      </c>
      <c r="C100" s="122" t="s">
        <v>2101</v>
      </c>
      <c r="D100" s="123" t="s">
        <v>41</v>
      </c>
      <c r="E100" s="24">
        <v>8.9</v>
      </c>
      <c r="F100" s="94">
        <v>0</v>
      </c>
      <c r="G100" s="24">
        <f>E100*(1+F100/100)</f>
        <v>8.9</v>
      </c>
      <c r="H100" s="94"/>
      <c r="I100" s="119">
        <f>G100*H100</f>
        <v>0</v>
      </c>
      <c r="J100" s="124">
        <v>0.27162999999999998</v>
      </c>
      <c r="K100" s="125">
        <f>G100*J100</f>
        <v>2.4175070000000001</v>
      </c>
      <c r="L100" s="124"/>
      <c r="M100" s="125">
        <f>G100*L100</f>
        <v>0</v>
      </c>
    </row>
    <row r="101" spans="1:13" s="155" customFormat="1" ht="11.25" outlineLevel="3">
      <c r="A101" s="151"/>
      <c r="B101" s="140"/>
      <c r="C101" s="152" t="s">
        <v>608</v>
      </c>
      <c r="D101" s="140"/>
      <c r="E101" s="31">
        <v>0</v>
      </c>
      <c r="F101" s="95"/>
      <c r="G101" s="33"/>
      <c r="H101" s="95"/>
      <c r="I101" s="153"/>
      <c r="J101" s="154"/>
      <c r="K101" s="95"/>
      <c r="L101" s="95"/>
      <c r="M101" s="95"/>
    </row>
    <row r="102" spans="1:13" s="155" customFormat="1" ht="11.25" outlineLevel="3">
      <c r="A102" s="151"/>
      <c r="B102" s="140"/>
      <c r="C102" s="152" t="s">
        <v>697</v>
      </c>
      <c r="D102" s="140"/>
      <c r="E102" s="31">
        <v>8.9</v>
      </c>
      <c r="F102" s="95"/>
      <c r="G102" s="33"/>
      <c r="H102" s="95"/>
      <c r="I102" s="153"/>
      <c r="J102" s="154"/>
      <c r="K102" s="95"/>
      <c r="L102" s="95"/>
      <c r="M102" s="95"/>
    </row>
    <row r="103" spans="1:13" s="57" customFormat="1" ht="12" outlineLevel="2">
      <c r="A103" s="120">
        <v>2</v>
      </c>
      <c r="B103" s="121" t="s">
        <v>138</v>
      </c>
      <c r="C103" s="122" t="s">
        <v>1827</v>
      </c>
      <c r="D103" s="123" t="s">
        <v>41</v>
      </c>
      <c r="E103" s="24">
        <v>19.32</v>
      </c>
      <c r="F103" s="94">
        <v>0</v>
      </c>
      <c r="G103" s="24">
        <f>E103*(1+F103/100)</f>
        <v>19.32</v>
      </c>
      <c r="H103" s="94"/>
      <c r="I103" s="119">
        <f>G103*H103</f>
        <v>0</v>
      </c>
      <c r="J103" s="124">
        <v>0.37193999999999999</v>
      </c>
      <c r="K103" s="125">
        <f>G103*J103</f>
        <v>7.1858807999999996</v>
      </c>
      <c r="L103" s="124"/>
      <c r="M103" s="125">
        <f>G103*L103</f>
        <v>0</v>
      </c>
    </row>
    <row r="104" spans="1:13" s="155" customFormat="1" ht="11.25" outlineLevel="3">
      <c r="A104" s="151"/>
      <c r="B104" s="140"/>
      <c r="C104" s="152" t="s">
        <v>87</v>
      </c>
      <c r="D104" s="140"/>
      <c r="E104" s="31">
        <v>0</v>
      </c>
      <c r="F104" s="95"/>
      <c r="G104" s="33"/>
      <c r="H104" s="95"/>
      <c r="I104" s="153"/>
      <c r="J104" s="154"/>
      <c r="K104" s="95"/>
      <c r="L104" s="95"/>
      <c r="M104" s="95"/>
    </row>
    <row r="105" spans="1:13" s="155" customFormat="1" ht="11.25" outlineLevel="3">
      <c r="A105" s="151"/>
      <c r="B105" s="140"/>
      <c r="C105" s="152" t="s">
        <v>1680</v>
      </c>
      <c r="D105" s="140"/>
      <c r="E105" s="31">
        <v>2.38</v>
      </c>
      <c r="F105" s="95"/>
      <c r="G105" s="33"/>
      <c r="H105" s="95"/>
      <c r="I105" s="153"/>
      <c r="J105" s="154"/>
      <c r="K105" s="95"/>
      <c r="L105" s="95"/>
      <c r="M105" s="95"/>
    </row>
    <row r="106" spans="1:13" s="155" customFormat="1" ht="11.25" outlineLevel="3">
      <c r="A106" s="151"/>
      <c r="B106" s="140"/>
      <c r="C106" s="152" t="s">
        <v>1681</v>
      </c>
      <c r="D106" s="140"/>
      <c r="E106" s="31">
        <v>2.38</v>
      </c>
      <c r="F106" s="95"/>
      <c r="G106" s="33"/>
      <c r="H106" s="95"/>
      <c r="I106" s="153"/>
      <c r="J106" s="154"/>
      <c r="K106" s="95"/>
      <c r="L106" s="95"/>
      <c r="M106" s="95"/>
    </row>
    <row r="107" spans="1:13" s="155" customFormat="1" ht="11.25" outlineLevel="3">
      <c r="A107" s="151"/>
      <c r="B107" s="140"/>
      <c r="C107" s="152" t="s">
        <v>1682</v>
      </c>
      <c r="D107" s="140"/>
      <c r="E107" s="31">
        <v>2.38</v>
      </c>
      <c r="F107" s="95"/>
      <c r="G107" s="33"/>
      <c r="H107" s="95"/>
      <c r="I107" s="153"/>
      <c r="J107" s="154"/>
      <c r="K107" s="95"/>
      <c r="L107" s="95"/>
      <c r="M107" s="95"/>
    </row>
    <row r="108" spans="1:13" s="155" customFormat="1" ht="11.25" outlineLevel="3">
      <c r="A108" s="151"/>
      <c r="B108" s="140"/>
      <c r="C108" s="152" t="s">
        <v>1683</v>
      </c>
      <c r="D108" s="140"/>
      <c r="E108" s="31">
        <v>2.38</v>
      </c>
      <c r="F108" s="95"/>
      <c r="G108" s="33"/>
      <c r="H108" s="95"/>
      <c r="I108" s="153"/>
      <c r="J108" s="154"/>
      <c r="K108" s="95"/>
      <c r="L108" s="95"/>
      <c r="M108" s="95"/>
    </row>
    <row r="109" spans="1:13" s="155" customFormat="1" ht="11.25" outlineLevel="3">
      <c r="A109" s="151"/>
      <c r="B109" s="140"/>
      <c r="C109" s="152" t="s">
        <v>1060</v>
      </c>
      <c r="D109" s="140"/>
      <c r="E109" s="31">
        <v>0</v>
      </c>
      <c r="F109" s="95"/>
      <c r="G109" s="33"/>
      <c r="H109" s="95"/>
      <c r="I109" s="153"/>
      <c r="J109" s="154"/>
      <c r="K109" s="95"/>
      <c r="L109" s="95"/>
      <c r="M109" s="95"/>
    </row>
    <row r="110" spans="1:13" s="155" customFormat="1" ht="11.25" outlineLevel="3">
      <c r="A110" s="151"/>
      <c r="B110" s="140"/>
      <c r="C110" s="152" t="s">
        <v>1569</v>
      </c>
      <c r="D110" s="140"/>
      <c r="E110" s="31">
        <v>9.8000000000000007</v>
      </c>
      <c r="F110" s="95"/>
      <c r="G110" s="33"/>
      <c r="H110" s="95"/>
      <c r="I110" s="153"/>
      <c r="J110" s="154"/>
      <c r="K110" s="95"/>
      <c r="L110" s="95"/>
      <c r="M110" s="95"/>
    </row>
    <row r="111" spans="1:13" s="57" customFormat="1" ht="24" outlineLevel="2">
      <c r="A111" s="120">
        <v>3</v>
      </c>
      <c r="B111" s="121" t="s">
        <v>2728</v>
      </c>
      <c r="C111" s="122" t="s">
        <v>2040</v>
      </c>
      <c r="D111" s="123" t="s">
        <v>41</v>
      </c>
      <c r="E111" s="24">
        <v>0.5</v>
      </c>
      <c r="F111" s="94">
        <v>0</v>
      </c>
      <c r="G111" s="24">
        <f>E111*(1+F111/100)</f>
        <v>0.5</v>
      </c>
      <c r="H111" s="94"/>
      <c r="I111" s="119">
        <f>G111*H111</f>
        <v>0</v>
      </c>
      <c r="J111" s="124">
        <v>0.30313000000000001</v>
      </c>
      <c r="K111" s="125">
        <f>G111*J111</f>
        <v>0.15156500000000001</v>
      </c>
      <c r="L111" s="124"/>
      <c r="M111" s="125">
        <f>G111*L111</f>
        <v>0</v>
      </c>
    </row>
    <row r="112" spans="1:13" s="155" customFormat="1" ht="11.25" outlineLevel="3">
      <c r="A112" s="151"/>
      <c r="B112" s="140"/>
      <c r="C112" s="152" t="s">
        <v>460</v>
      </c>
      <c r="D112" s="140"/>
      <c r="E112" s="31">
        <v>0</v>
      </c>
      <c r="F112" s="95"/>
      <c r="G112" s="33"/>
      <c r="H112" s="95"/>
      <c r="I112" s="153"/>
      <c r="J112" s="154"/>
      <c r="K112" s="95"/>
      <c r="L112" s="95"/>
      <c r="M112" s="95"/>
    </row>
    <row r="113" spans="1:13" s="155" customFormat="1" ht="11.25" outlineLevel="3">
      <c r="A113" s="151"/>
      <c r="B113" s="140"/>
      <c r="C113" s="152" t="s">
        <v>661</v>
      </c>
      <c r="D113" s="140"/>
      <c r="E113" s="31">
        <v>0.5</v>
      </c>
      <c r="F113" s="95"/>
      <c r="G113" s="33"/>
      <c r="H113" s="95"/>
      <c r="I113" s="153"/>
      <c r="J113" s="154"/>
      <c r="K113" s="95"/>
      <c r="L113" s="95"/>
      <c r="M113" s="95"/>
    </row>
    <row r="114" spans="1:13" s="57" customFormat="1" ht="24" outlineLevel="2">
      <c r="A114" s="120">
        <v>4</v>
      </c>
      <c r="B114" s="121" t="s">
        <v>2729</v>
      </c>
      <c r="C114" s="122" t="s">
        <v>2042</v>
      </c>
      <c r="D114" s="123" t="s">
        <v>41</v>
      </c>
      <c r="E114" s="24">
        <v>3.36</v>
      </c>
      <c r="F114" s="94">
        <v>0</v>
      </c>
      <c r="G114" s="24">
        <f>E114*(1+F114/100)</f>
        <v>3.36</v>
      </c>
      <c r="H114" s="94"/>
      <c r="I114" s="119">
        <f>G114*H114</f>
        <v>0</v>
      </c>
      <c r="J114" s="124">
        <v>0.30313000000000001</v>
      </c>
      <c r="K114" s="125">
        <f>G114*J114</f>
        <v>1.0185168</v>
      </c>
      <c r="L114" s="124"/>
      <c r="M114" s="125">
        <f>G114*L114</f>
        <v>0</v>
      </c>
    </row>
    <row r="115" spans="1:13" s="155" customFormat="1" ht="11.25" outlineLevel="3">
      <c r="A115" s="151"/>
      <c r="B115" s="140"/>
      <c r="C115" s="152" t="s">
        <v>460</v>
      </c>
      <c r="D115" s="140"/>
      <c r="E115" s="31">
        <v>0</v>
      </c>
      <c r="F115" s="95"/>
      <c r="G115" s="33"/>
      <c r="H115" s="95"/>
      <c r="I115" s="153"/>
      <c r="J115" s="154"/>
      <c r="K115" s="95"/>
      <c r="L115" s="95"/>
      <c r="M115" s="95"/>
    </row>
    <row r="116" spans="1:13" s="155" customFormat="1" ht="11.25" outlineLevel="3">
      <c r="A116" s="151"/>
      <c r="B116" s="140"/>
      <c r="C116" s="152" t="s">
        <v>659</v>
      </c>
      <c r="D116" s="140"/>
      <c r="E116" s="31">
        <v>3.36</v>
      </c>
      <c r="F116" s="95"/>
      <c r="G116" s="33"/>
      <c r="H116" s="95"/>
      <c r="I116" s="153"/>
      <c r="J116" s="154"/>
      <c r="K116" s="95"/>
      <c r="L116" s="95"/>
      <c r="M116" s="95"/>
    </row>
    <row r="117" spans="1:13" s="57" customFormat="1" ht="24" outlineLevel="2">
      <c r="A117" s="120">
        <v>5</v>
      </c>
      <c r="B117" s="121" t="s">
        <v>134</v>
      </c>
      <c r="C117" s="122" t="s">
        <v>2037</v>
      </c>
      <c r="D117" s="123" t="s">
        <v>47</v>
      </c>
      <c r="E117" s="24">
        <v>16</v>
      </c>
      <c r="F117" s="94">
        <v>0</v>
      </c>
      <c r="G117" s="24">
        <f>E117*(1+F117/100)</f>
        <v>16</v>
      </c>
      <c r="H117" s="94"/>
      <c r="I117" s="119">
        <f>G117*H117</f>
        <v>0</v>
      </c>
      <c r="J117" s="124">
        <v>0.24041999999999999</v>
      </c>
      <c r="K117" s="125">
        <f>G117*J117</f>
        <v>3.8467199999999999</v>
      </c>
      <c r="L117" s="124"/>
      <c r="M117" s="125">
        <f>G117*L117</f>
        <v>0</v>
      </c>
    </row>
    <row r="118" spans="1:13" s="155" customFormat="1" ht="11.25" outlineLevel="3">
      <c r="A118" s="151"/>
      <c r="B118" s="140"/>
      <c r="C118" s="152" t="s">
        <v>87</v>
      </c>
      <c r="D118" s="140"/>
      <c r="E118" s="31">
        <v>0</v>
      </c>
      <c r="F118" s="95"/>
      <c r="G118" s="33"/>
      <c r="H118" s="95"/>
      <c r="I118" s="153"/>
      <c r="J118" s="154"/>
      <c r="K118" s="95"/>
      <c r="L118" s="95"/>
      <c r="M118" s="95"/>
    </row>
    <row r="119" spans="1:13" s="155" customFormat="1" ht="11.25" outlineLevel="3">
      <c r="A119" s="151"/>
      <c r="B119" s="140"/>
      <c r="C119" s="152" t="s">
        <v>1668</v>
      </c>
      <c r="D119" s="140"/>
      <c r="E119" s="31">
        <v>0</v>
      </c>
      <c r="F119" s="95"/>
      <c r="G119" s="33"/>
      <c r="H119" s="95"/>
      <c r="I119" s="153"/>
      <c r="J119" s="154"/>
      <c r="K119" s="95"/>
      <c r="L119" s="95"/>
      <c r="M119" s="95"/>
    </row>
    <row r="120" spans="1:13" s="155" customFormat="1" ht="11.25" outlineLevel="3">
      <c r="A120" s="151"/>
      <c r="B120" s="140"/>
      <c r="C120" s="152" t="s">
        <v>942</v>
      </c>
      <c r="D120" s="140"/>
      <c r="E120" s="31">
        <v>8</v>
      </c>
      <c r="F120" s="95"/>
      <c r="G120" s="33"/>
      <c r="H120" s="95"/>
      <c r="I120" s="153"/>
      <c r="J120" s="154"/>
      <c r="K120" s="95"/>
      <c r="L120" s="95"/>
      <c r="M120" s="95"/>
    </row>
    <row r="121" spans="1:13" s="155" customFormat="1" ht="11.25" outlineLevel="3">
      <c r="A121" s="151"/>
      <c r="B121" s="140"/>
      <c r="C121" s="152" t="s">
        <v>1638</v>
      </c>
      <c r="D121" s="140"/>
      <c r="E121" s="31">
        <v>0</v>
      </c>
      <c r="F121" s="95"/>
      <c r="G121" s="33"/>
      <c r="H121" s="95"/>
      <c r="I121" s="153"/>
      <c r="J121" s="154"/>
      <c r="K121" s="95"/>
      <c r="L121" s="95"/>
      <c r="M121" s="95"/>
    </row>
    <row r="122" spans="1:13" s="155" customFormat="1" ht="11.25" outlineLevel="3">
      <c r="A122" s="151"/>
      <c r="B122" s="140"/>
      <c r="C122" s="152" t="s">
        <v>942</v>
      </c>
      <c r="D122" s="140"/>
      <c r="E122" s="31">
        <v>8</v>
      </c>
      <c r="F122" s="95"/>
      <c r="G122" s="33"/>
      <c r="H122" s="95"/>
      <c r="I122" s="153"/>
      <c r="J122" s="154"/>
      <c r="K122" s="95"/>
      <c r="L122" s="95"/>
      <c r="M122" s="95"/>
    </row>
    <row r="123" spans="1:13" s="57" customFormat="1" ht="24" outlineLevel="2">
      <c r="A123" s="120">
        <v>6</v>
      </c>
      <c r="B123" s="121" t="s">
        <v>135</v>
      </c>
      <c r="C123" s="122" t="s">
        <v>1968</v>
      </c>
      <c r="D123" s="123" t="s">
        <v>42</v>
      </c>
      <c r="E123" s="24">
        <v>8.6042500000000004</v>
      </c>
      <c r="F123" s="94">
        <v>0</v>
      </c>
      <c r="G123" s="24">
        <f>E123*(1+F123/100)</f>
        <v>8.6042500000000004</v>
      </c>
      <c r="H123" s="94"/>
      <c r="I123" s="119">
        <f>G123*H123</f>
        <v>0</v>
      </c>
      <c r="J123" s="124">
        <v>1.8774999999999999</v>
      </c>
      <c r="K123" s="125">
        <f>G123*J123</f>
        <v>16.154479375000001</v>
      </c>
      <c r="L123" s="124"/>
      <c r="M123" s="125">
        <f>G123*L123</f>
        <v>0</v>
      </c>
    </row>
    <row r="124" spans="1:13" s="155" customFormat="1" ht="11.25" outlineLevel="3">
      <c r="A124" s="151"/>
      <c r="B124" s="140"/>
      <c r="C124" s="152" t="s">
        <v>460</v>
      </c>
      <c r="D124" s="140"/>
      <c r="E124" s="31">
        <v>0</v>
      </c>
      <c r="F124" s="95"/>
      <c r="G124" s="33"/>
      <c r="H124" s="95"/>
      <c r="I124" s="153"/>
      <c r="J124" s="154"/>
      <c r="K124" s="95"/>
      <c r="L124" s="95"/>
      <c r="M124" s="95"/>
    </row>
    <row r="125" spans="1:13" s="155" customFormat="1" ht="11.25" outlineLevel="3">
      <c r="A125" s="151"/>
      <c r="B125" s="140"/>
      <c r="C125" s="152" t="s">
        <v>827</v>
      </c>
      <c r="D125" s="140"/>
      <c r="E125" s="31">
        <v>0.38849999999999996</v>
      </c>
      <c r="F125" s="95"/>
      <c r="G125" s="33"/>
      <c r="H125" s="95"/>
      <c r="I125" s="153"/>
      <c r="J125" s="154"/>
      <c r="K125" s="95"/>
      <c r="L125" s="95"/>
      <c r="M125" s="95"/>
    </row>
    <row r="126" spans="1:13" s="155" customFormat="1" ht="11.25" outlineLevel="3">
      <c r="A126" s="151"/>
      <c r="B126" s="140"/>
      <c r="C126" s="152" t="s">
        <v>829</v>
      </c>
      <c r="D126" s="140"/>
      <c r="E126" s="31">
        <v>0.16200000000000001</v>
      </c>
      <c r="F126" s="95"/>
      <c r="G126" s="33"/>
      <c r="H126" s="95"/>
      <c r="I126" s="153"/>
      <c r="J126" s="154"/>
      <c r="K126" s="95"/>
      <c r="L126" s="95"/>
      <c r="M126" s="95"/>
    </row>
    <row r="127" spans="1:13" s="155" customFormat="1" ht="11.25" outlineLevel="3">
      <c r="A127" s="151"/>
      <c r="B127" s="140"/>
      <c r="C127" s="152" t="s">
        <v>1653</v>
      </c>
      <c r="D127" s="140"/>
      <c r="E127" s="31">
        <v>0.22499999999999998</v>
      </c>
      <c r="F127" s="95"/>
      <c r="G127" s="33"/>
      <c r="H127" s="95"/>
      <c r="I127" s="153"/>
      <c r="J127" s="154"/>
      <c r="K127" s="95"/>
      <c r="L127" s="95"/>
      <c r="M127" s="95"/>
    </row>
    <row r="128" spans="1:13" s="155" customFormat="1" ht="11.25" outlineLevel="3">
      <c r="A128" s="151"/>
      <c r="B128" s="140"/>
      <c r="C128" s="152" t="s">
        <v>84</v>
      </c>
      <c r="D128" s="140"/>
      <c r="E128" s="31">
        <v>0</v>
      </c>
      <c r="F128" s="95"/>
      <c r="G128" s="33"/>
      <c r="H128" s="95"/>
      <c r="I128" s="153"/>
      <c r="J128" s="154"/>
      <c r="K128" s="95"/>
      <c r="L128" s="95"/>
      <c r="M128" s="95"/>
    </row>
    <row r="129" spans="1:13" s="155" customFormat="1" ht="11.25" outlineLevel="3">
      <c r="A129" s="151"/>
      <c r="B129" s="140"/>
      <c r="C129" s="152" t="s">
        <v>1782</v>
      </c>
      <c r="D129" s="140"/>
      <c r="E129" s="31">
        <v>0.8</v>
      </c>
      <c r="F129" s="95"/>
      <c r="G129" s="33"/>
      <c r="H129" s="95"/>
      <c r="I129" s="153"/>
      <c r="J129" s="154"/>
      <c r="K129" s="95"/>
      <c r="L129" s="95"/>
      <c r="M129" s="95"/>
    </row>
    <row r="130" spans="1:13" s="155" customFormat="1" ht="11.25" outlineLevel="3">
      <c r="A130" s="151"/>
      <c r="B130" s="140"/>
      <c r="C130" s="152" t="s">
        <v>1654</v>
      </c>
      <c r="D130" s="140"/>
      <c r="E130" s="31">
        <v>1.5</v>
      </c>
      <c r="F130" s="95"/>
      <c r="G130" s="33"/>
      <c r="H130" s="95"/>
      <c r="I130" s="153"/>
      <c r="J130" s="154"/>
      <c r="K130" s="95"/>
      <c r="L130" s="95"/>
      <c r="M130" s="95"/>
    </row>
    <row r="131" spans="1:13" s="155" customFormat="1" ht="11.25" outlineLevel="3">
      <c r="A131" s="151"/>
      <c r="B131" s="140"/>
      <c r="C131" s="152" t="s">
        <v>1228</v>
      </c>
      <c r="D131" s="140"/>
      <c r="E131" s="31">
        <v>0.29520000000000002</v>
      </c>
      <c r="F131" s="95"/>
      <c r="G131" s="33"/>
      <c r="H131" s="95"/>
      <c r="I131" s="153"/>
      <c r="J131" s="154"/>
      <c r="K131" s="95"/>
      <c r="L131" s="95"/>
      <c r="M131" s="95"/>
    </row>
    <row r="132" spans="1:13" s="155" customFormat="1" ht="11.25" outlineLevel="3">
      <c r="A132" s="151"/>
      <c r="B132" s="140"/>
      <c r="C132" s="152" t="s">
        <v>1229</v>
      </c>
      <c r="D132" s="140"/>
      <c r="E132" s="31">
        <v>9.2999999999999999E-2</v>
      </c>
      <c r="F132" s="95"/>
      <c r="G132" s="33"/>
      <c r="H132" s="95"/>
      <c r="I132" s="153"/>
      <c r="J132" s="154"/>
      <c r="K132" s="95"/>
      <c r="L132" s="95"/>
      <c r="M132" s="95"/>
    </row>
    <row r="133" spans="1:13" s="155" customFormat="1" ht="11.25" outlineLevel="3">
      <c r="A133" s="151"/>
      <c r="B133" s="140"/>
      <c r="C133" s="152" t="s">
        <v>85</v>
      </c>
      <c r="D133" s="140"/>
      <c r="E133" s="31">
        <v>0</v>
      </c>
      <c r="F133" s="95"/>
      <c r="G133" s="33"/>
      <c r="H133" s="95"/>
      <c r="I133" s="153"/>
      <c r="J133" s="154"/>
      <c r="K133" s="95"/>
      <c r="L133" s="95"/>
      <c r="M133" s="95"/>
    </row>
    <row r="134" spans="1:13" s="155" customFormat="1" ht="11.25" outlineLevel="3">
      <c r="A134" s="151"/>
      <c r="B134" s="140"/>
      <c r="C134" s="152" t="s">
        <v>869</v>
      </c>
      <c r="D134" s="140"/>
      <c r="E134" s="31">
        <v>0.35475000000000001</v>
      </c>
      <c r="F134" s="95"/>
      <c r="G134" s="33"/>
      <c r="H134" s="95"/>
      <c r="I134" s="153"/>
      <c r="J134" s="154"/>
      <c r="K134" s="95"/>
      <c r="L134" s="95"/>
      <c r="M134" s="95"/>
    </row>
    <row r="135" spans="1:13" s="155" customFormat="1" ht="11.25" outlineLevel="3">
      <c r="A135" s="151"/>
      <c r="B135" s="140"/>
      <c r="C135" s="152" t="s">
        <v>1506</v>
      </c>
      <c r="D135" s="140"/>
      <c r="E135" s="31">
        <v>-0.21420000000000003</v>
      </c>
      <c r="F135" s="95"/>
      <c r="G135" s="33"/>
      <c r="H135" s="95"/>
      <c r="I135" s="153"/>
      <c r="J135" s="154"/>
      <c r="K135" s="95"/>
      <c r="L135" s="95"/>
      <c r="M135" s="95"/>
    </row>
    <row r="136" spans="1:13" s="155" customFormat="1" ht="11.25" outlineLevel="3">
      <c r="A136" s="151"/>
      <c r="B136" s="140"/>
      <c r="C136" s="152" t="s">
        <v>1</v>
      </c>
      <c r="D136" s="140"/>
      <c r="E136" s="31">
        <v>3.60425</v>
      </c>
      <c r="F136" s="95"/>
      <c r="G136" s="33"/>
      <c r="H136" s="95"/>
      <c r="I136" s="153"/>
      <c r="J136" s="154"/>
      <c r="K136" s="95"/>
      <c r="L136" s="95"/>
      <c r="M136" s="95"/>
    </row>
    <row r="137" spans="1:13" s="155" customFormat="1" ht="11.25" outlineLevel="3">
      <c r="A137" s="151"/>
      <c r="B137" s="140"/>
      <c r="C137" s="152" t="s">
        <v>1345</v>
      </c>
      <c r="D137" s="140"/>
      <c r="E137" s="31">
        <v>5</v>
      </c>
      <c r="F137" s="95"/>
      <c r="G137" s="33"/>
      <c r="H137" s="95"/>
      <c r="I137" s="153"/>
      <c r="J137" s="154"/>
      <c r="K137" s="95"/>
      <c r="L137" s="95"/>
      <c r="M137" s="95"/>
    </row>
    <row r="138" spans="1:13" s="57" customFormat="1" ht="24" outlineLevel="2">
      <c r="A138" s="120">
        <v>7</v>
      </c>
      <c r="B138" s="121" t="s">
        <v>136</v>
      </c>
      <c r="C138" s="122" t="s">
        <v>1969</v>
      </c>
      <c r="D138" s="123" t="s">
        <v>42</v>
      </c>
      <c r="E138" s="24">
        <v>11.600000000000001</v>
      </c>
      <c r="F138" s="94">
        <v>0</v>
      </c>
      <c r="G138" s="24">
        <f>E138*(1+F138/100)</f>
        <v>11.600000000000001</v>
      </c>
      <c r="H138" s="94"/>
      <c r="I138" s="119">
        <f>G138*H138</f>
        <v>0</v>
      </c>
      <c r="J138" s="124">
        <v>1.8774999999999999</v>
      </c>
      <c r="K138" s="125">
        <f>G138*J138</f>
        <v>21.779000000000003</v>
      </c>
      <c r="L138" s="124"/>
      <c r="M138" s="125">
        <f>G138*L138</f>
        <v>0</v>
      </c>
    </row>
    <row r="139" spans="1:13" s="155" customFormat="1" ht="11.25" outlineLevel="3">
      <c r="A139" s="151"/>
      <c r="B139" s="140"/>
      <c r="C139" s="152" t="s">
        <v>80</v>
      </c>
      <c r="D139" s="140"/>
      <c r="E139" s="31">
        <v>0</v>
      </c>
      <c r="F139" s="95"/>
      <c r="G139" s="33"/>
      <c r="H139" s="95"/>
      <c r="I139" s="153"/>
      <c r="J139" s="154"/>
      <c r="K139" s="95"/>
      <c r="L139" s="95"/>
      <c r="M139" s="95"/>
    </row>
    <row r="140" spans="1:13" s="155" customFormat="1" ht="11.25" outlineLevel="3">
      <c r="A140" s="151"/>
      <c r="B140" s="140"/>
      <c r="C140" s="152" t="s">
        <v>513</v>
      </c>
      <c r="D140" s="140"/>
      <c r="E140" s="31">
        <v>11.600000000000001</v>
      </c>
      <c r="F140" s="95"/>
      <c r="G140" s="33"/>
      <c r="H140" s="95"/>
      <c r="I140" s="153"/>
      <c r="J140" s="154"/>
      <c r="K140" s="95"/>
      <c r="L140" s="95"/>
      <c r="M140" s="95"/>
    </row>
    <row r="141" spans="1:13" s="57" customFormat="1" ht="24" outlineLevel="2">
      <c r="A141" s="120">
        <v>8</v>
      </c>
      <c r="B141" s="121" t="s">
        <v>150</v>
      </c>
      <c r="C141" s="122" t="s">
        <v>1941</v>
      </c>
      <c r="D141" s="123" t="s">
        <v>42</v>
      </c>
      <c r="E141" s="24">
        <v>2.4375000000000001E-2</v>
      </c>
      <c r="F141" s="94">
        <v>0</v>
      </c>
      <c r="G141" s="24">
        <f>E141*(1+F141/100)</f>
        <v>2.4375000000000001E-2</v>
      </c>
      <c r="H141" s="94"/>
      <c r="I141" s="119">
        <f>G141*H141</f>
        <v>0</v>
      </c>
      <c r="J141" s="124">
        <v>1.8998600000000001</v>
      </c>
      <c r="K141" s="125">
        <f>G141*J141</f>
        <v>4.6309087500000005E-2</v>
      </c>
      <c r="L141" s="124"/>
      <c r="M141" s="125">
        <f>G141*L141</f>
        <v>0</v>
      </c>
    </row>
    <row r="142" spans="1:13" s="155" customFormat="1" ht="11.25" outlineLevel="3">
      <c r="A142" s="151"/>
      <c r="B142" s="140"/>
      <c r="C142" s="152" t="s">
        <v>85</v>
      </c>
      <c r="D142" s="140"/>
      <c r="E142" s="31">
        <v>0</v>
      </c>
      <c r="F142" s="95"/>
      <c r="G142" s="33"/>
      <c r="H142" s="95"/>
      <c r="I142" s="153"/>
      <c r="J142" s="154"/>
      <c r="K142" s="95"/>
      <c r="L142" s="95"/>
      <c r="M142" s="95"/>
    </row>
    <row r="143" spans="1:13" s="155" customFormat="1" ht="11.25" outlineLevel="3">
      <c r="A143" s="151"/>
      <c r="B143" s="140"/>
      <c r="C143" s="152" t="s">
        <v>830</v>
      </c>
      <c r="D143" s="140"/>
      <c r="E143" s="31">
        <v>2.4375000000000001E-2</v>
      </c>
      <c r="F143" s="95"/>
      <c r="G143" s="33"/>
      <c r="H143" s="95"/>
      <c r="I143" s="153"/>
      <c r="J143" s="154"/>
      <c r="K143" s="95"/>
      <c r="L143" s="95"/>
      <c r="M143" s="95"/>
    </row>
    <row r="144" spans="1:13" s="57" customFormat="1" ht="24" outlineLevel="2">
      <c r="A144" s="120">
        <v>9</v>
      </c>
      <c r="B144" s="121" t="s">
        <v>302</v>
      </c>
      <c r="C144" s="122" t="s">
        <v>2094</v>
      </c>
      <c r="D144" s="123" t="s">
        <v>11</v>
      </c>
      <c r="E144" s="24">
        <v>3.6</v>
      </c>
      <c r="F144" s="94">
        <v>0</v>
      </c>
      <c r="G144" s="24">
        <f>E144*(1+F144/100)</f>
        <v>3.6</v>
      </c>
      <c r="H144" s="94"/>
      <c r="I144" s="119">
        <f>G144*H144</f>
        <v>0</v>
      </c>
      <c r="J144" s="124">
        <v>9.0699999999999999E-3</v>
      </c>
      <c r="K144" s="125">
        <f>G144*J144</f>
        <v>3.2652E-2</v>
      </c>
      <c r="L144" s="124"/>
      <c r="M144" s="125">
        <f>G144*L144</f>
        <v>0</v>
      </c>
    </row>
    <row r="145" spans="1:13" s="155" customFormat="1" ht="11.25" outlineLevel="3">
      <c r="A145" s="151"/>
      <c r="B145" s="140"/>
      <c r="C145" s="152" t="s">
        <v>84</v>
      </c>
      <c r="D145" s="140"/>
      <c r="E145" s="31">
        <v>0</v>
      </c>
      <c r="F145" s="95"/>
      <c r="G145" s="33"/>
      <c r="H145" s="95"/>
      <c r="I145" s="153"/>
      <c r="J145" s="154"/>
      <c r="K145" s="95"/>
      <c r="L145" s="95"/>
      <c r="M145" s="95"/>
    </row>
    <row r="146" spans="1:13" s="155" customFormat="1" ht="11.25" outlineLevel="3">
      <c r="A146" s="151"/>
      <c r="B146" s="140"/>
      <c r="C146" s="152" t="s">
        <v>1741</v>
      </c>
      <c r="D146" s="140"/>
      <c r="E146" s="31">
        <v>3.6</v>
      </c>
      <c r="F146" s="95"/>
      <c r="G146" s="33"/>
      <c r="H146" s="95"/>
      <c r="I146" s="153"/>
      <c r="J146" s="154"/>
      <c r="K146" s="95"/>
      <c r="L146" s="95"/>
      <c r="M146" s="95"/>
    </row>
    <row r="147" spans="1:13" s="57" customFormat="1" ht="24" outlineLevel="2">
      <c r="A147" s="120">
        <v>10</v>
      </c>
      <c r="B147" s="121" t="s">
        <v>140</v>
      </c>
      <c r="C147" s="122" t="s">
        <v>2117</v>
      </c>
      <c r="D147" s="123" t="s">
        <v>41</v>
      </c>
      <c r="E147" s="24">
        <v>75.381</v>
      </c>
      <c r="F147" s="94">
        <v>0</v>
      </c>
      <c r="G147" s="24">
        <f>E147*(1+F147/100)</f>
        <v>75.381</v>
      </c>
      <c r="H147" s="94"/>
      <c r="I147" s="119">
        <f>G147*H147</f>
        <v>0</v>
      </c>
      <c r="J147" s="124">
        <v>0.17355999999999999</v>
      </c>
      <c r="K147" s="125">
        <f>G147*J147</f>
        <v>13.08312636</v>
      </c>
      <c r="L147" s="124"/>
      <c r="M147" s="125">
        <f>G147*L147</f>
        <v>0</v>
      </c>
    </row>
    <row r="148" spans="1:13" s="155" customFormat="1" ht="11.25" outlineLevel="3">
      <c r="A148" s="151"/>
      <c r="B148" s="140"/>
      <c r="C148" s="152" t="s">
        <v>112</v>
      </c>
      <c r="D148" s="140"/>
      <c r="E148" s="31">
        <v>0</v>
      </c>
      <c r="F148" s="95"/>
      <c r="G148" s="33"/>
      <c r="H148" s="95"/>
      <c r="I148" s="153"/>
      <c r="J148" s="154"/>
      <c r="K148" s="95"/>
      <c r="L148" s="95"/>
      <c r="M148" s="95"/>
    </row>
    <row r="149" spans="1:13" s="155" customFormat="1" ht="11.25" outlineLevel="3">
      <c r="A149" s="151"/>
      <c r="B149" s="140"/>
      <c r="C149" s="152" t="s">
        <v>1184</v>
      </c>
      <c r="D149" s="140"/>
      <c r="E149" s="31">
        <v>0</v>
      </c>
      <c r="F149" s="95"/>
      <c r="G149" s="33"/>
      <c r="H149" s="95"/>
      <c r="I149" s="153"/>
      <c r="J149" s="154"/>
      <c r="K149" s="95"/>
      <c r="L149" s="95"/>
      <c r="M149" s="95"/>
    </row>
    <row r="150" spans="1:13" s="155" customFormat="1" ht="11.25" outlineLevel="3">
      <c r="A150" s="151"/>
      <c r="B150" s="140"/>
      <c r="C150" s="152" t="s">
        <v>779</v>
      </c>
      <c r="D150" s="140"/>
      <c r="E150" s="31">
        <v>1.64</v>
      </c>
      <c r="F150" s="95"/>
      <c r="G150" s="33"/>
      <c r="H150" s="95"/>
      <c r="I150" s="153"/>
      <c r="J150" s="154"/>
      <c r="K150" s="95"/>
      <c r="L150" s="95"/>
      <c r="M150" s="95"/>
    </row>
    <row r="151" spans="1:13" s="155" customFormat="1" ht="11.25" outlineLevel="3">
      <c r="A151" s="151"/>
      <c r="B151" s="140"/>
      <c r="C151" s="152" t="s">
        <v>1132</v>
      </c>
      <c r="D151" s="140"/>
      <c r="E151" s="31">
        <v>7.07</v>
      </c>
      <c r="F151" s="95"/>
      <c r="G151" s="33"/>
      <c r="H151" s="95"/>
      <c r="I151" s="153"/>
      <c r="J151" s="154"/>
      <c r="K151" s="95"/>
      <c r="L151" s="95"/>
      <c r="M151" s="95"/>
    </row>
    <row r="152" spans="1:13" s="155" customFormat="1" ht="22.5" outlineLevel="3">
      <c r="A152" s="151"/>
      <c r="B152" s="140"/>
      <c r="C152" s="152" t="s">
        <v>1646</v>
      </c>
      <c r="D152" s="140"/>
      <c r="E152" s="31">
        <v>32.124499999999998</v>
      </c>
      <c r="F152" s="95"/>
      <c r="G152" s="33"/>
      <c r="H152" s="95"/>
      <c r="I152" s="153"/>
      <c r="J152" s="154"/>
      <c r="K152" s="95"/>
      <c r="L152" s="95"/>
      <c r="M152" s="95"/>
    </row>
    <row r="153" spans="1:13" s="155" customFormat="1" ht="11.25" outlineLevel="3">
      <c r="A153" s="151"/>
      <c r="B153" s="140"/>
      <c r="C153" s="152" t="s">
        <v>1032</v>
      </c>
      <c r="D153" s="140"/>
      <c r="E153" s="31">
        <v>8.1225000000000005</v>
      </c>
      <c r="F153" s="95"/>
      <c r="G153" s="33"/>
      <c r="H153" s="95"/>
      <c r="I153" s="153"/>
      <c r="J153" s="154"/>
      <c r="K153" s="95"/>
      <c r="L153" s="95"/>
      <c r="M153" s="95"/>
    </row>
    <row r="154" spans="1:13" s="155" customFormat="1" ht="22.5" outlineLevel="3">
      <c r="A154" s="151"/>
      <c r="B154" s="140"/>
      <c r="C154" s="152" t="s">
        <v>1388</v>
      </c>
      <c r="D154" s="140"/>
      <c r="E154" s="31">
        <v>22.964000000000006</v>
      </c>
      <c r="F154" s="95"/>
      <c r="G154" s="33"/>
      <c r="H154" s="95"/>
      <c r="I154" s="153"/>
      <c r="J154" s="154"/>
      <c r="K154" s="95"/>
      <c r="L154" s="95"/>
      <c r="M154" s="95"/>
    </row>
    <row r="155" spans="1:13" s="155" customFormat="1" ht="11.25" outlineLevel="3">
      <c r="A155" s="151"/>
      <c r="B155" s="140"/>
      <c r="C155" s="152" t="s">
        <v>780</v>
      </c>
      <c r="D155" s="140"/>
      <c r="E155" s="31">
        <v>3.46</v>
      </c>
      <c r="F155" s="95"/>
      <c r="G155" s="33"/>
      <c r="H155" s="95"/>
      <c r="I155" s="153"/>
      <c r="J155" s="154"/>
      <c r="K155" s="95"/>
      <c r="L155" s="95"/>
      <c r="M155" s="95"/>
    </row>
    <row r="156" spans="1:13" s="57" customFormat="1" ht="24" outlineLevel="2">
      <c r="A156" s="120">
        <v>11</v>
      </c>
      <c r="B156" s="121" t="s">
        <v>139</v>
      </c>
      <c r="C156" s="122" t="s">
        <v>2116</v>
      </c>
      <c r="D156" s="123" t="s">
        <v>41</v>
      </c>
      <c r="E156" s="24">
        <v>81.861000000000018</v>
      </c>
      <c r="F156" s="94">
        <v>0</v>
      </c>
      <c r="G156" s="24">
        <f>E156*(1+F156/100)</f>
        <v>81.861000000000018</v>
      </c>
      <c r="H156" s="94"/>
      <c r="I156" s="119">
        <f>G156*H156</f>
        <v>0</v>
      </c>
      <c r="J156" s="124">
        <v>0.14854000000000001</v>
      </c>
      <c r="K156" s="125">
        <f>G156*J156</f>
        <v>12.159632940000003</v>
      </c>
      <c r="L156" s="124"/>
      <c r="M156" s="125">
        <f>G156*L156</f>
        <v>0</v>
      </c>
    </row>
    <row r="157" spans="1:13" s="155" customFormat="1" ht="11.25" outlineLevel="3">
      <c r="A157" s="151"/>
      <c r="B157" s="140"/>
      <c r="C157" s="152" t="s">
        <v>112</v>
      </c>
      <c r="D157" s="140"/>
      <c r="E157" s="31">
        <v>0</v>
      </c>
      <c r="F157" s="95"/>
      <c r="G157" s="33"/>
      <c r="H157" s="95"/>
      <c r="I157" s="153"/>
      <c r="J157" s="154"/>
      <c r="K157" s="95"/>
      <c r="L157" s="95"/>
      <c r="M157" s="95"/>
    </row>
    <row r="158" spans="1:13" s="155" customFormat="1" ht="11.25" outlineLevel="3">
      <c r="A158" s="151"/>
      <c r="B158" s="140"/>
      <c r="C158" s="152" t="s">
        <v>1291</v>
      </c>
      <c r="D158" s="140"/>
      <c r="E158" s="31">
        <v>27.027000000000001</v>
      </c>
      <c r="F158" s="95"/>
      <c r="G158" s="33"/>
      <c r="H158" s="95"/>
      <c r="I158" s="153"/>
      <c r="J158" s="154"/>
      <c r="K158" s="95"/>
      <c r="L158" s="95"/>
      <c r="M158" s="95"/>
    </row>
    <row r="159" spans="1:13" s="155" customFormat="1" ht="11.25" outlineLevel="3">
      <c r="A159" s="151"/>
      <c r="B159" s="140"/>
      <c r="C159" s="152" t="s">
        <v>1595</v>
      </c>
      <c r="D159" s="140"/>
      <c r="E159" s="31">
        <v>-1.2375</v>
      </c>
      <c r="F159" s="95"/>
      <c r="G159" s="33"/>
      <c r="H159" s="95"/>
      <c r="I159" s="153"/>
      <c r="J159" s="154"/>
      <c r="K159" s="95"/>
      <c r="L159" s="95"/>
      <c r="M159" s="95"/>
    </row>
    <row r="160" spans="1:13" s="155" customFormat="1" ht="11.25" outlineLevel="3">
      <c r="A160" s="151"/>
      <c r="B160" s="140"/>
      <c r="C160" s="152" t="s">
        <v>1071</v>
      </c>
      <c r="D160" s="140"/>
      <c r="E160" s="31">
        <v>58.02300000000001</v>
      </c>
      <c r="F160" s="95"/>
      <c r="G160" s="33"/>
      <c r="H160" s="95"/>
      <c r="I160" s="153"/>
      <c r="J160" s="154"/>
      <c r="K160" s="95"/>
      <c r="L160" s="95"/>
      <c r="M160" s="95"/>
    </row>
    <row r="161" spans="1:13" s="155" customFormat="1" ht="11.25" outlineLevel="3">
      <c r="A161" s="151"/>
      <c r="B161" s="140"/>
      <c r="C161" s="152" t="s">
        <v>1596</v>
      </c>
      <c r="D161" s="140"/>
      <c r="E161" s="31">
        <v>-1.9515</v>
      </c>
      <c r="F161" s="95"/>
      <c r="G161" s="33"/>
      <c r="H161" s="95"/>
      <c r="I161" s="153"/>
      <c r="J161" s="154"/>
      <c r="K161" s="95"/>
      <c r="L161" s="95"/>
      <c r="M161" s="95"/>
    </row>
    <row r="162" spans="1:13" s="57" customFormat="1" ht="36" outlineLevel="2">
      <c r="A162" s="120">
        <v>12</v>
      </c>
      <c r="B162" s="121" t="s">
        <v>394</v>
      </c>
      <c r="C162" s="122" t="s">
        <v>2147</v>
      </c>
      <c r="D162" s="123" t="s">
        <v>11</v>
      </c>
      <c r="E162" s="24">
        <v>11.95</v>
      </c>
      <c r="F162" s="94">
        <v>0</v>
      </c>
      <c r="G162" s="24">
        <f>E162*(1+F162/100)</f>
        <v>11.95</v>
      </c>
      <c r="H162" s="94"/>
      <c r="I162" s="119">
        <f>G162*H162</f>
        <v>0</v>
      </c>
      <c r="J162" s="124">
        <v>0.48402000000000001</v>
      </c>
      <c r="K162" s="125">
        <f>G162*J162</f>
        <v>5.7840389999999999</v>
      </c>
      <c r="L162" s="124"/>
      <c r="M162" s="125">
        <f>G162*L162</f>
        <v>0</v>
      </c>
    </row>
    <row r="163" spans="1:13" s="155" customFormat="1" ht="11.25" outlineLevel="3">
      <c r="A163" s="151"/>
      <c r="B163" s="140"/>
      <c r="C163" s="152" t="s">
        <v>460</v>
      </c>
      <c r="D163" s="140"/>
      <c r="E163" s="31">
        <v>0</v>
      </c>
      <c r="F163" s="95"/>
      <c r="G163" s="33"/>
      <c r="H163" s="95"/>
      <c r="I163" s="153"/>
      <c r="J163" s="154"/>
      <c r="K163" s="95"/>
      <c r="L163" s="95"/>
      <c r="M163" s="95"/>
    </row>
    <row r="164" spans="1:13" s="155" customFormat="1" ht="22.5" outlineLevel="3">
      <c r="A164" s="151"/>
      <c r="B164" s="140"/>
      <c r="C164" s="152" t="s">
        <v>1850</v>
      </c>
      <c r="D164" s="140"/>
      <c r="E164" s="31">
        <v>1.75</v>
      </c>
      <c r="F164" s="95"/>
      <c r="G164" s="33"/>
      <c r="H164" s="95"/>
      <c r="I164" s="153"/>
      <c r="J164" s="154"/>
      <c r="K164" s="95"/>
      <c r="L164" s="95"/>
      <c r="M164" s="95"/>
    </row>
    <row r="165" spans="1:13" s="155" customFormat="1" ht="11.25" outlineLevel="3">
      <c r="A165" s="151"/>
      <c r="B165" s="140"/>
      <c r="C165" s="152" t="s">
        <v>85</v>
      </c>
      <c r="D165" s="140"/>
      <c r="E165" s="31">
        <v>0</v>
      </c>
      <c r="F165" s="95"/>
      <c r="G165" s="33"/>
      <c r="H165" s="95"/>
      <c r="I165" s="153"/>
      <c r="J165" s="154"/>
      <c r="K165" s="95"/>
      <c r="L165" s="95"/>
      <c r="M165" s="95"/>
    </row>
    <row r="166" spans="1:13" s="155" customFormat="1" ht="22.5" outlineLevel="3">
      <c r="A166" s="151"/>
      <c r="B166" s="140"/>
      <c r="C166" s="152" t="s">
        <v>1858</v>
      </c>
      <c r="D166" s="140"/>
      <c r="E166" s="31">
        <v>10.199999999999999</v>
      </c>
      <c r="F166" s="95"/>
      <c r="G166" s="33"/>
      <c r="H166" s="95"/>
      <c r="I166" s="153"/>
      <c r="J166" s="154"/>
      <c r="K166" s="95"/>
      <c r="L166" s="95"/>
      <c r="M166" s="95"/>
    </row>
    <row r="167" spans="1:13" s="117" customFormat="1" ht="12.75" customHeight="1" outlineLevel="2">
      <c r="A167" s="156"/>
      <c r="B167" s="157"/>
      <c r="C167" s="158"/>
      <c r="D167" s="157"/>
      <c r="E167" s="43"/>
      <c r="F167" s="96"/>
      <c r="G167" s="43"/>
      <c r="H167" s="96"/>
      <c r="I167" s="115"/>
      <c r="J167" s="159"/>
      <c r="K167" s="96"/>
      <c r="L167" s="96"/>
      <c r="M167" s="96"/>
    </row>
    <row r="168" spans="1:13" s="176" customFormat="1" ht="16.5" customHeight="1" outlineLevel="1">
      <c r="A168" s="170"/>
      <c r="B168" s="171"/>
      <c r="C168" s="171" t="s">
        <v>786</v>
      </c>
      <c r="D168" s="172"/>
      <c r="E168" s="20"/>
      <c r="F168" s="93"/>
      <c r="G168" s="20"/>
      <c r="H168" s="93"/>
      <c r="I168" s="173">
        <f>SUBTOTAL(9,I169:I328)</f>
        <v>0</v>
      </c>
      <c r="J168" s="174"/>
      <c r="K168" s="175">
        <f>SUBTOTAL(9,K169:K328)</f>
        <v>66.281091691638395</v>
      </c>
      <c r="L168" s="93"/>
      <c r="M168" s="175">
        <f>SUBTOTAL(9,M169:M328)</f>
        <v>0</v>
      </c>
    </row>
    <row r="169" spans="1:13" s="57" customFormat="1" ht="12" outlineLevel="2">
      <c r="A169" s="120">
        <v>1</v>
      </c>
      <c r="B169" s="121" t="s">
        <v>2730</v>
      </c>
      <c r="C169" s="122" t="s">
        <v>1719</v>
      </c>
      <c r="D169" s="123" t="s">
        <v>41</v>
      </c>
      <c r="E169" s="24">
        <v>75.909500000000008</v>
      </c>
      <c r="F169" s="94">
        <v>0</v>
      </c>
      <c r="G169" s="24">
        <f>E169*(1+F169/100)</f>
        <v>75.909500000000008</v>
      </c>
      <c r="H169" s="94"/>
      <c r="I169" s="119">
        <f>G169*H169</f>
        <v>0</v>
      </c>
      <c r="J169" s="124">
        <v>0.1434</v>
      </c>
      <c r="K169" s="125">
        <f>G169*J169</f>
        <v>10.885422300000002</v>
      </c>
      <c r="L169" s="124"/>
      <c r="M169" s="125">
        <f>G169*L169</f>
        <v>0</v>
      </c>
    </row>
    <row r="170" spans="1:13" s="155" customFormat="1" ht="11.25" outlineLevel="3">
      <c r="A170" s="151"/>
      <c r="B170" s="140"/>
      <c r="C170" s="152" t="s">
        <v>460</v>
      </c>
      <c r="D170" s="140"/>
      <c r="E170" s="31">
        <v>0</v>
      </c>
      <c r="F170" s="95"/>
      <c r="G170" s="33"/>
      <c r="H170" s="95"/>
      <c r="I170" s="153"/>
      <c r="J170" s="154"/>
      <c r="K170" s="95"/>
      <c r="L170" s="95"/>
      <c r="M170" s="95"/>
    </row>
    <row r="171" spans="1:13" s="155" customFormat="1" ht="11.25" outlineLevel="3">
      <c r="A171" s="151"/>
      <c r="B171" s="140"/>
      <c r="C171" s="152" t="s">
        <v>776</v>
      </c>
      <c r="D171" s="140"/>
      <c r="E171" s="31">
        <v>13</v>
      </c>
      <c r="F171" s="95"/>
      <c r="G171" s="33"/>
      <c r="H171" s="95"/>
      <c r="I171" s="153"/>
      <c r="J171" s="154"/>
      <c r="K171" s="95"/>
      <c r="L171" s="95"/>
      <c r="M171" s="95"/>
    </row>
    <row r="172" spans="1:13" s="155" customFormat="1" ht="11.25" outlineLevel="3">
      <c r="A172" s="151"/>
      <c r="B172" s="140"/>
      <c r="C172" s="152" t="s">
        <v>1368</v>
      </c>
      <c r="D172" s="140"/>
      <c r="E172" s="31">
        <v>-1.1819999999999999</v>
      </c>
      <c r="F172" s="95"/>
      <c r="G172" s="33"/>
      <c r="H172" s="95"/>
      <c r="I172" s="153"/>
      <c r="J172" s="154"/>
      <c r="K172" s="95"/>
      <c r="L172" s="95"/>
      <c r="M172" s="95"/>
    </row>
    <row r="173" spans="1:13" s="155" customFormat="1" ht="11.25" outlineLevel="3">
      <c r="A173" s="151"/>
      <c r="B173" s="140"/>
      <c r="C173" s="152" t="s">
        <v>1591</v>
      </c>
      <c r="D173" s="140"/>
      <c r="E173" s="31">
        <v>1.6875</v>
      </c>
      <c r="F173" s="95"/>
      <c r="G173" s="33"/>
      <c r="H173" s="95"/>
      <c r="I173" s="153"/>
      <c r="J173" s="154"/>
      <c r="K173" s="95"/>
      <c r="L173" s="95"/>
      <c r="M173" s="95"/>
    </row>
    <row r="174" spans="1:13" s="155" customFormat="1" ht="11.25" outlineLevel="3">
      <c r="A174" s="151"/>
      <c r="B174" s="140"/>
      <c r="C174" s="152" t="s">
        <v>1675</v>
      </c>
      <c r="D174" s="140"/>
      <c r="E174" s="31">
        <v>3.2550000000000003</v>
      </c>
      <c r="F174" s="95"/>
      <c r="G174" s="33"/>
      <c r="H174" s="95"/>
      <c r="I174" s="153"/>
      <c r="J174" s="154"/>
      <c r="K174" s="95"/>
      <c r="L174" s="95"/>
      <c r="M174" s="95"/>
    </row>
    <row r="175" spans="1:13" s="155" customFormat="1" ht="11.25" outlineLevel="3">
      <c r="A175" s="151"/>
      <c r="B175" s="140"/>
      <c r="C175" s="152" t="s">
        <v>1676</v>
      </c>
      <c r="D175" s="140"/>
      <c r="E175" s="31">
        <v>3.2550000000000003</v>
      </c>
      <c r="F175" s="95"/>
      <c r="G175" s="33"/>
      <c r="H175" s="95"/>
      <c r="I175" s="153"/>
      <c r="J175" s="154"/>
      <c r="K175" s="95"/>
      <c r="L175" s="95"/>
      <c r="M175" s="95"/>
    </row>
    <row r="176" spans="1:13" s="155" customFormat="1" ht="11.25" outlineLevel="3">
      <c r="A176" s="151"/>
      <c r="B176" s="140"/>
      <c r="C176" s="152" t="s">
        <v>1677</v>
      </c>
      <c r="D176" s="140"/>
      <c r="E176" s="31">
        <v>3.2550000000000003</v>
      </c>
      <c r="F176" s="95"/>
      <c r="G176" s="33"/>
      <c r="H176" s="95"/>
      <c r="I176" s="153"/>
      <c r="J176" s="154"/>
      <c r="K176" s="95"/>
      <c r="L176" s="95"/>
      <c r="M176" s="95"/>
    </row>
    <row r="177" spans="1:13" s="155" customFormat="1" ht="11.25" outlineLevel="3">
      <c r="A177" s="151"/>
      <c r="B177" s="140"/>
      <c r="C177" s="152" t="s">
        <v>1592</v>
      </c>
      <c r="D177" s="140"/>
      <c r="E177" s="31">
        <v>1.6275000000000002</v>
      </c>
      <c r="F177" s="95"/>
      <c r="G177" s="33"/>
      <c r="H177" s="95"/>
      <c r="I177" s="153"/>
      <c r="J177" s="154"/>
      <c r="K177" s="95"/>
      <c r="L177" s="95"/>
      <c r="M177" s="95"/>
    </row>
    <row r="178" spans="1:13" s="155" customFormat="1" ht="11.25" outlineLevel="3">
      <c r="A178" s="151"/>
      <c r="B178" s="140"/>
      <c r="C178" s="152" t="s">
        <v>84</v>
      </c>
      <c r="D178" s="140"/>
      <c r="E178" s="31">
        <v>0</v>
      </c>
      <c r="F178" s="95"/>
      <c r="G178" s="33"/>
      <c r="H178" s="95"/>
      <c r="I178" s="153"/>
      <c r="J178" s="154"/>
      <c r="K178" s="95"/>
      <c r="L178" s="95"/>
      <c r="M178" s="95"/>
    </row>
    <row r="179" spans="1:13" s="155" customFormat="1" ht="22.5" outlineLevel="3">
      <c r="A179" s="151"/>
      <c r="B179" s="140"/>
      <c r="C179" s="152" t="s">
        <v>1383</v>
      </c>
      <c r="D179" s="140"/>
      <c r="E179" s="31">
        <v>43.365000000000002</v>
      </c>
      <c r="F179" s="95"/>
      <c r="G179" s="33"/>
      <c r="H179" s="95"/>
      <c r="I179" s="153"/>
      <c r="J179" s="154"/>
      <c r="K179" s="95"/>
      <c r="L179" s="95"/>
      <c r="M179" s="95"/>
    </row>
    <row r="180" spans="1:13" s="155" customFormat="1" ht="11.25" outlineLevel="3">
      <c r="A180" s="151"/>
      <c r="B180" s="140"/>
      <c r="C180" s="152" t="s">
        <v>1371</v>
      </c>
      <c r="D180" s="140"/>
      <c r="E180" s="31">
        <v>-1.5760000000000001</v>
      </c>
      <c r="F180" s="95"/>
      <c r="G180" s="33"/>
      <c r="H180" s="95"/>
      <c r="I180" s="153"/>
      <c r="J180" s="154"/>
      <c r="K180" s="95"/>
      <c r="L180" s="95"/>
      <c r="M180" s="95"/>
    </row>
    <row r="181" spans="1:13" s="155" customFormat="1" ht="11.25" outlineLevel="3">
      <c r="A181" s="151"/>
      <c r="B181" s="140"/>
      <c r="C181" s="152" t="s">
        <v>1593</v>
      </c>
      <c r="D181" s="140"/>
      <c r="E181" s="31">
        <v>1.6275000000000002</v>
      </c>
      <c r="F181" s="95"/>
      <c r="G181" s="33"/>
      <c r="H181" s="95"/>
      <c r="I181" s="153"/>
      <c r="J181" s="154"/>
      <c r="K181" s="95"/>
      <c r="L181" s="95"/>
      <c r="M181" s="95"/>
    </row>
    <row r="182" spans="1:13" s="155" customFormat="1" ht="11.25" outlineLevel="3">
      <c r="A182" s="151"/>
      <c r="B182" s="140"/>
      <c r="C182" s="152" t="s">
        <v>668</v>
      </c>
      <c r="D182" s="140"/>
      <c r="E182" s="31">
        <v>7.5949999999999998</v>
      </c>
      <c r="F182" s="95"/>
      <c r="G182" s="33"/>
      <c r="H182" s="95"/>
      <c r="I182" s="153"/>
      <c r="J182" s="154"/>
      <c r="K182" s="95"/>
      <c r="L182" s="95"/>
      <c r="M182" s="95"/>
    </row>
    <row r="183" spans="1:13" s="57" customFormat="1" ht="12" outlineLevel="2">
      <c r="A183" s="120">
        <v>2</v>
      </c>
      <c r="B183" s="121" t="s">
        <v>2731</v>
      </c>
      <c r="C183" s="122" t="s">
        <v>1718</v>
      </c>
      <c r="D183" s="123" t="s">
        <v>41</v>
      </c>
      <c r="E183" s="24">
        <v>227.97899999999998</v>
      </c>
      <c r="F183" s="94">
        <v>0</v>
      </c>
      <c r="G183" s="24">
        <f>E183*(1+F183/100)</f>
        <v>227.97899999999998</v>
      </c>
      <c r="H183" s="94"/>
      <c r="I183" s="119">
        <f>G183*H183</f>
        <v>0</v>
      </c>
      <c r="J183" s="124">
        <v>0.11669</v>
      </c>
      <c r="K183" s="125">
        <f>G183*J183</f>
        <v>26.602869509999998</v>
      </c>
      <c r="L183" s="124"/>
      <c r="M183" s="125">
        <f>G183*L183</f>
        <v>0</v>
      </c>
    </row>
    <row r="184" spans="1:13" s="155" customFormat="1" ht="11.25" outlineLevel="3">
      <c r="A184" s="151"/>
      <c r="B184" s="140"/>
      <c r="C184" s="152" t="s">
        <v>87</v>
      </c>
      <c r="D184" s="140"/>
      <c r="E184" s="31">
        <v>0</v>
      </c>
      <c r="F184" s="95"/>
      <c r="G184" s="33"/>
      <c r="H184" s="95"/>
      <c r="I184" s="153"/>
      <c r="J184" s="154"/>
      <c r="K184" s="95"/>
      <c r="L184" s="95"/>
      <c r="M184" s="95"/>
    </row>
    <row r="185" spans="1:13" s="155" customFormat="1" ht="11.25" outlineLevel="3">
      <c r="A185" s="151"/>
      <c r="B185" s="140"/>
      <c r="C185" s="152" t="s">
        <v>986</v>
      </c>
      <c r="D185" s="140"/>
      <c r="E185" s="31">
        <v>14.942999999999998</v>
      </c>
      <c r="F185" s="95"/>
      <c r="G185" s="33"/>
      <c r="H185" s="95"/>
      <c r="I185" s="153"/>
      <c r="J185" s="154"/>
      <c r="K185" s="95"/>
      <c r="L185" s="95"/>
      <c r="M185" s="95"/>
    </row>
    <row r="186" spans="1:13" s="155" customFormat="1" ht="11.25" outlineLevel="3">
      <c r="A186" s="151"/>
      <c r="B186" s="140"/>
      <c r="C186" s="152" t="s">
        <v>1427</v>
      </c>
      <c r="D186" s="140"/>
      <c r="E186" s="31">
        <v>-2.3639999999999999</v>
      </c>
      <c r="F186" s="95"/>
      <c r="G186" s="33"/>
      <c r="H186" s="95"/>
      <c r="I186" s="153"/>
      <c r="J186" s="154"/>
      <c r="K186" s="95"/>
      <c r="L186" s="95"/>
      <c r="M186" s="95"/>
    </row>
    <row r="187" spans="1:13" s="155" customFormat="1" ht="11.25" outlineLevel="3">
      <c r="A187" s="151"/>
      <c r="B187" s="140"/>
      <c r="C187" s="152" t="s">
        <v>460</v>
      </c>
      <c r="D187" s="140"/>
      <c r="E187" s="31">
        <v>0</v>
      </c>
      <c r="F187" s="95"/>
      <c r="G187" s="33"/>
      <c r="H187" s="95"/>
      <c r="I187" s="153"/>
      <c r="J187" s="154"/>
      <c r="K187" s="95"/>
      <c r="L187" s="95"/>
      <c r="M187" s="95"/>
    </row>
    <row r="188" spans="1:13" s="155" customFormat="1" ht="22.5" outlineLevel="3">
      <c r="A188" s="151"/>
      <c r="B188" s="140"/>
      <c r="C188" s="152" t="s">
        <v>1603</v>
      </c>
      <c r="D188" s="140"/>
      <c r="E188" s="31">
        <v>62.48</v>
      </c>
      <c r="F188" s="95"/>
      <c r="G188" s="33"/>
      <c r="H188" s="95"/>
      <c r="I188" s="153"/>
      <c r="J188" s="154"/>
      <c r="K188" s="95"/>
      <c r="L188" s="95"/>
      <c r="M188" s="95"/>
    </row>
    <row r="189" spans="1:13" s="155" customFormat="1" ht="11.25" outlineLevel="3">
      <c r="A189" s="151"/>
      <c r="B189" s="140"/>
      <c r="C189" s="152" t="s">
        <v>1630</v>
      </c>
      <c r="D189" s="140"/>
      <c r="E189" s="31">
        <v>-10.046999999999999</v>
      </c>
      <c r="F189" s="95"/>
      <c r="G189" s="33"/>
      <c r="H189" s="95"/>
      <c r="I189" s="153"/>
      <c r="J189" s="154"/>
      <c r="K189" s="95"/>
      <c r="L189" s="95"/>
      <c r="M189" s="95"/>
    </row>
    <row r="190" spans="1:13" s="155" customFormat="1" ht="22.5" outlineLevel="3">
      <c r="A190" s="151"/>
      <c r="B190" s="140"/>
      <c r="C190" s="152" t="s">
        <v>1745</v>
      </c>
      <c r="D190" s="140"/>
      <c r="E190" s="31">
        <v>61.56</v>
      </c>
      <c r="F190" s="95"/>
      <c r="G190" s="33"/>
      <c r="H190" s="95"/>
      <c r="I190" s="153"/>
      <c r="J190" s="154"/>
      <c r="K190" s="95"/>
      <c r="L190" s="95"/>
      <c r="M190" s="95"/>
    </row>
    <row r="191" spans="1:13" s="155" customFormat="1" ht="11.25" outlineLevel="3">
      <c r="A191" s="151"/>
      <c r="B191" s="140"/>
      <c r="C191" s="152" t="s">
        <v>1794</v>
      </c>
      <c r="D191" s="140"/>
      <c r="E191" s="31">
        <v>-12.71</v>
      </c>
      <c r="F191" s="95"/>
      <c r="G191" s="33"/>
      <c r="H191" s="95"/>
      <c r="I191" s="153"/>
      <c r="J191" s="154"/>
      <c r="K191" s="95"/>
      <c r="L191" s="95"/>
      <c r="M191" s="95"/>
    </row>
    <row r="192" spans="1:13" s="155" customFormat="1" ht="11.25" outlineLevel="3">
      <c r="A192" s="151"/>
      <c r="B192" s="140"/>
      <c r="C192" s="152" t="s">
        <v>84</v>
      </c>
      <c r="D192" s="140"/>
      <c r="E192" s="31">
        <v>0</v>
      </c>
      <c r="F192" s="95"/>
      <c r="G192" s="33"/>
      <c r="H192" s="95"/>
      <c r="I192" s="153"/>
      <c r="J192" s="154"/>
      <c r="K192" s="95"/>
      <c r="L192" s="95"/>
      <c r="M192" s="95"/>
    </row>
    <row r="193" spans="1:13" s="155" customFormat="1" ht="11.25" outlineLevel="3">
      <c r="A193" s="151"/>
      <c r="B193" s="140"/>
      <c r="C193" s="152" t="s">
        <v>664</v>
      </c>
      <c r="D193" s="140"/>
      <c r="E193" s="31">
        <v>6.27</v>
      </c>
      <c r="F193" s="95"/>
      <c r="G193" s="33"/>
      <c r="H193" s="95"/>
      <c r="I193" s="153"/>
      <c r="J193" s="154"/>
      <c r="K193" s="95"/>
      <c r="L193" s="95"/>
      <c r="M193" s="95"/>
    </row>
    <row r="194" spans="1:13" s="155" customFormat="1" ht="11.25" outlineLevel="3">
      <c r="A194" s="151"/>
      <c r="B194" s="140"/>
      <c r="C194" s="152" t="s">
        <v>1374</v>
      </c>
      <c r="D194" s="140"/>
      <c r="E194" s="31">
        <v>-1.9260000000000002</v>
      </c>
      <c r="F194" s="95"/>
      <c r="G194" s="33"/>
      <c r="H194" s="95"/>
      <c r="I194" s="153"/>
      <c r="J194" s="154"/>
      <c r="K194" s="95"/>
      <c r="L194" s="95"/>
      <c r="M194" s="95"/>
    </row>
    <row r="195" spans="1:13" s="155" customFormat="1" ht="22.5" outlineLevel="3">
      <c r="A195" s="151"/>
      <c r="B195" s="140"/>
      <c r="C195" s="152" t="s">
        <v>1465</v>
      </c>
      <c r="D195" s="140"/>
      <c r="E195" s="31">
        <v>71.924999999999983</v>
      </c>
      <c r="F195" s="95"/>
      <c r="G195" s="33"/>
      <c r="H195" s="95"/>
      <c r="I195" s="153"/>
      <c r="J195" s="154"/>
      <c r="K195" s="95"/>
      <c r="L195" s="95"/>
      <c r="M195" s="95"/>
    </row>
    <row r="196" spans="1:13" s="155" customFormat="1" ht="11.25" outlineLevel="3">
      <c r="A196" s="151"/>
      <c r="B196" s="140"/>
      <c r="C196" s="152" t="s">
        <v>1656</v>
      </c>
      <c r="D196" s="140"/>
      <c r="E196" s="31">
        <v>-9.4559999999999995</v>
      </c>
      <c r="F196" s="95"/>
      <c r="G196" s="33"/>
      <c r="H196" s="95"/>
      <c r="I196" s="153"/>
      <c r="J196" s="154"/>
      <c r="K196" s="95"/>
      <c r="L196" s="95"/>
      <c r="M196" s="95"/>
    </row>
    <row r="197" spans="1:13" s="155" customFormat="1" ht="11.25" outlineLevel="3">
      <c r="A197" s="151"/>
      <c r="B197" s="140"/>
      <c r="C197" s="152" t="s">
        <v>1274</v>
      </c>
      <c r="D197" s="140"/>
      <c r="E197" s="31">
        <v>39.445</v>
      </c>
      <c r="F197" s="95"/>
      <c r="G197" s="33"/>
      <c r="H197" s="95"/>
      <c r="I197" s="153"/>
      <c r="J197" s="154"/>
      <c r="K197" s="95"/>
      <c r="L197" s="95"/>
      <c r="M197" s="95"/>
    </row>
    <row r="198" spans="1:13" s="155" customFormat="1" ht="11.25" outlineLevel="3">
      <c r="A198" s="151"/>
      <c r="B198" s="140"/>
      <c r="C198" s="152" t="s">
        <v>1655</v>
      </c>
      <c r="D198" s="140"/>
      <c r="E198" s="31">
        <v>-5.516</v>
      </c>
      <c r="F198" s="95"/>
      <c r="G198" s="33"/>
      <c r="H198" s="95"/>
      <c r="I198" s="153"/>
      <c r="J198" s="154"/>
      <c r="K198" s="95"/>
      <c r="L198" s="95"/>
      <c r="M198" s="95"/>
    </row>
    <row r="199" spans="1:13" s="155" customFormat="1" ht="11.25" outlineLevel="3">
      <c r="A199" s="151"/>
      <c r="B199" s="140"/>
      <c r="C199" s="152" t="s">
        <v>667</v>
      </c>
      <c r="D199" s="140"/>
      <c r="E199" s="31">
        <v>4.38</v>
      </c>
      <c r="F199" s="95"/>
      <c r="G199" s="33"/>
      <c r="H199" s="95"/>
      <c r="I199" s="153"/>
      <c r="J199" s="154"/>
      <c r="K199" s="95"/>
      <c r="L199" s="95"/>
      <c r="M199" s="95"/>
    </row>
    <row r="200" spans="1:13" s="155" customFormat="1" ht="11.25" outlineLevel="3">
      <c r="A200" s="151"/>
      <c r="B200" s="140"/>
      <c r="C200" s="152" t="s">
        <v>669</v>
      </c>
      <c r="D200" s="140"/>
      <c r="E200" s="31">
        <v>8.9949999999999992</v>
      </c>
      <c r="F200" s="95"/>
      <c r="G200" s="33"/>
      <c r="H200" s="95"/>
      <c r="I200" s="153"/>
      <c r="J200" s="154"/>
      <c r="K200" s="95"/>
      <c r="L200" s="95"/>
      <c r="M200" s="95"/>
    </row>
    <row r="201" spans="1:13" s="57" customFormat="1" ht="24" outlineLevel="2">
      <c r="A201" s="120">
        <v>3</v>
      </c>
      <c r="B201" s="121" t="s">
        <v>2732</v>
      </c>
      <c r="C201" s="122" t="s">
        <v>2038</v>
      </c>
      <c r="D201" s="123" t="s">
        <v>41</v>
      </c>
      <c r="E201" s="24">
        <v>14.079600000000001</v>
      </c>
      <c r="F201" s="94">
        <v>0</v>
      </c>
      <c r="G201" s="24">
        <f>E201*(1+F201/100)</f>
        <v>14.079600000000001</v>
      </c>
      <c r="H201" s="94"/>
      <c r="I201" s="119">
        <f>G201*H201</f>
        <v>0</v>
      </c>
      <c r="J201" s="124">
        <v>0.11669</v>
      </c>
      <c r="K201" s="125">
        <f>G201*J201</f>
        <v>1.6429485240000001</v>
      </c>
      <c r="L201" s="124"/>
      <c r="M201" s="125">
        <f>G201*L201</f>
        <v>0</v>
      </c>
    </row>
    <row r="202" spans="1:13" s="155" customFormat="1" ht="11.25" outlineLevel="3">
      <c r="A202" s="151"/>
      <c r="B202" s="140"/>
      <c r="C202" s="152" t="s">
        <v>460</v>
      </c>
      <c r="D202" s="140"/>
      <c r="E202" s="31">
        <v>0</v>
      </c>
      <c r="F202" s="95"/>
      <c r="G202" s="33"/>
      <c r="H202" s="95"/>
      <c r="I202" s="153"/>
      <c r="J202" s="154"/>
      <c r="K202" s="95"/>
      <c r="L202" s="95"/>
      <c r="M202" s="95"/>
    </row>
    <row r="203" spans="1:13" s="155" customFormat="1" ht="11.25" outlineLevel="3">
      <c r="A203" s="151"/>
      <c r="B203" s="140"/>
      <c r="C203" s="152" t="s">
        <v>658</v>
      </c>
      <c r="D203" s="140"/>
      <c r="E203" s="31">
        <v>6.1050000000000004</v>
      </c>
      <c r="F203" s="95"/>
      <c r="G203" s="33"/>
      <c r="H203" s="95"/>
      <c r="I203" s="153"/>
      <c r="J203" s="154"/>
      <c r="K203" s="95"/>
      <c r="L203" s="95"/>
      <c r="M203" s="95"/>
    </row>
    <row r="204" spans="1:13" s="155" customFormat="1" ht="11.25" outlineLevel="3">
      <c r="A204" s="151"/>
      <c r="B204" s="140"/>
      <c r="C204" s="152" t="s">
        <v>1375</v>
      </c>
      <c r="D204" s="140"/>
      <c r="E204" s="31">
        <v>-3.2378999999999998</v>
      </c>
      <c r="F204" s="95"/>
      <c r="G204" s="33"/>
      <c r="H204" s="95"/>
      <c r="I204" s="153"/>
      <c r="J204" s="154"/>
      <c r="K204" s="95"/>
      <c r="L204" s="95"/>
      <c r="M204" s="95"/>
    </row>
    <row r="205" spans="1:13" s="155" customFormat="1" ht="11.25" outlineLevel="3">
      <c r="A205" s="151"/>
      <c r="B205" s="140"/>
      <c r="C205" s="152" t="s">
        <v>1002</v>
      </c>
      <c r="D205" s="140"/>
      <c r="E205" s="31">
        <v>4.2750000000000004</v>
      </c>
      <c r="F205" s="95"/>
      <c r="G205" s="33"/>
      <c r="H205" s="95"/>
      <c r="I205" s="153"/>
      <c r="J205" s="154"/>
      <c r="K205" s="95"/>
      <c r="L205" s="95"/>
      <c r="M205" s="95"/>
    </row>
    <row r="206" spans="1:13" s="155" customFormat="1" ht="11.25" outlineLevel="3">
      <c r="A206" s="151"/>
      <c r="B206" s="140"/>
      <c r="C206" s="152" t="s">
        <v>1594</v>
      </c>
      <c r="D206" s="140"/>
      <c r="E206" s="31">
        <v>-2.5609999999999999</v>
      </c>
      <c r="F206" s="95"/>
      <c r="G206" s="33"/>
      <c r="H206" s="95"/>
      <c r="I206" s="153"/>
      <c r="J206" s="154"/>
      <c r="K206" s="95"/>
      <c r="L206" s="95"/>
      <c r="M206" s="95"/>
    </row>
    <row r="207" spans="1:13" s="155" customFormat="1" ht="11.25" outlineLevel="3">
      <c r="A207" s="151"/>
      <c r="B207" s="140"/>
      <c r="C207" s="152" t="s">
        <v>84</v>
      </c>
      <c r="D207" s="140"/>
      <c r="E207" s="31">
        <v>0</v>
      </c>
      <c r="F207" s="95"/>
      <c r="G207" s="33"/>
      <c r="H207" s="95"/>
      <c r="I207" s="153"/>
      <c r="J207" s="154"/>
      <c r="K207" s="95"/>
      <c r="L207" s="95"/>
      <c r="M207" s="95"/>
    </row>
    <row r="208" spans="1:13" s="155" customFormat="1" ht="11.25" outlineLevel="3">
      <c r="A208" s="151"/>
      <c r="B208" s="140"/>
      <c r="C208" s="152" t="s">
        <v>662</v>
      </c>
      <c r="D208" s="140"/>
      <c r="E208" s="31">
        <v>4.2774999999999999</v>
      </c>
      <c r="F208" s="95"/>
      <c r="G208" s="33"/>
      <c r="H208" s="95"/>
      <c r="I208" s="153"/>
      <c r="J208" s="154"/>
      <c r="K208" s="95"/>
      <c r="L208" s="95"/>
      <c r="M208" s="95"/>
    </row>
    <row r="209" spans="1:13" s="155" customFormat="1" ht="11.25" outlineLevel="3">
      <c r="A209" s="151"/>
      <c r="B209" s="140"/>
      <c r="C209" s="152" t="s">
        <v>1370</v>
      </c>
      <c r="D209" s="140"/>
      <c r="E209" s="31">
        <v>-1.456</v>
      </c>
      <c r="F209" s="95"/>
      <c r="G209" s="33"/>
      <c r="H209" s="95"/>
      <c r="I209" s="153"/>
      <c r="J209" s="154"/>
      <c r="K209" s="95"/>
      <c r="L209" s="95"/>
      <c r="M209" s="95"/>
    </row>
    <row r="210" spans="1:13" s="155" customFormat="1" ht="11.25" outlineLevel="3">
      <c r="A210" s="151"/>
      <c r="B210" s="140"/>
      <c r="C210" s="152" t="s">
        <v>112</v>
      </c>
      <c r="D210" s="140"/>
      <c r="E210" s="31">
        <v>0</v>
      </c>
      <c r="F210" s="95"/>
      <c r="G210" s="33"/>
      <c r="H210" s="95"/>
      <c r="I210" s="153"/>
      <c r="J210" s="154"/>
      <c r="K210" s="95"/>
      <c r="L210" s="95"/>
      <c r="M210" s="95"/>
    </row>
    <row r="211" spans="1:13" s="155" customFormat="1" ht="11.25" outlineLevel="3">
      <c r="A211" s="151"/>
      <c r="B211" s="140"/>
      <c r="C211" s="152" t="s">
        <v>676</v>
      </c>
      <c r="D211" s="140"/>
      <c r="E211" s="31">
        <v>2.4200000000000004</v>
      </c>
      <c r="F211" s="95"/>
      <c r="G211" s="33"/>
      <c r="H211" s="95"/>
      <c r="I211" s="153"/>
      <c r="J211" s="154"/>
      <c r="K211" s="95"/>
      <c r="L211" s="95"/>
      <c r="M211" s="95"/>
    </row>
    <row r="212" spans="1:13" s="155" customFormat="1" ht="11.25" outlineLevel="3">
      <c r="A212" s="151"/>
      <c r="B212" s="140"/>
      <c r="C212" s="152" t="s">
        <v>1372</v>
      </c>
      <c r="D212" s="140"/>
      <c r="E212" s="31">
        <v>-1.7729999999999999</v>
      </c>
      <c r="F212" s="95"/>
      <c r="G212" s="33"/>
      <c r="H212" s="95"/>
      <c r="I212" s="153"/>
      <c r="J212" s="154"/>
      <c r="K212" s="95"/>
      <c r="L212" s="95"/>
      <c r="M212" s="95"/>
    </row>
    <row r="213" spans="1:13" s="155" customFormat="1" ht="11.25" outlineLevel="3">
      <c r="A213" s="151"/>
      <c r="B213" s="140"/>
      <c r="C213" s="152" t="s">
        <v>753</v>
      </c>
      <c r="D213" s="140"/>
      <c r="E213" s="31">
        <v>5.0599999999999996</v>
      </c>
      <c r="F213" s="95"/>
      <c r="G213" s="33"/>
      <c r="H213" s="95"/>
      <c r="I213" s="153"/>
      <c r="J213" s="154"/>
      <c r="K213" s="95"/>
      <c r="L213" s="95"/>
      <c r="M213" s="95"/>
    </row>
    <row r="214" spans="1:13" s="155" customFormat="1" ht="11.25" outlineLevel="3">
      <c r="A214" s="151"/>
      <c r="B214" s="140"/>
      <c r="C214" s="152" t="s">
        <v>1430</v>
      </c>
      <c r="D214" s="140"/>
      <c r="E214" s="31">
        <v>-3.5459999999999998</v>
      </c>
      <c r="F214" s="95"/>
      <c r="G214" s="33"/>
      <c r="H214" s="95"/>
      <c r="I214" s="153"/>
      <c r="J214" s="154"/>
      <c r="K214" s="95"/>
      <c r="L214" s="95"/>
      <c r="M214" s="95"/>
    </row>
    <row r="215" spans="1:13" s="155" customFormat="1" ht="11.25" outlineLevel="3">
      <c r="A215" s="151"/>
      <c r="B215" s="140"/>
      <c r="C215" s="152" t="s">
        <v>678</v>
      </c>
      <c r="D215" s="140"/>
      <c r="E215" s="31">
        <v>2.99</v>
      </c>
      <c r="F215" s="95"/>
      <c r="G215" s="33"/>
      <c r="H215" s="95"/>
      <c r="I215" s="153"/>
      <c r="J215" s="154"/>
      <c r="K215" s="95"/>
      <c r="L215" s="95"/>
      <c r="M215" s="95"/>
    </row>
    <row r="216" spans="1:13" s="155" customFormat="1" ht="11.25" outlineLevel="3">
      <c r="A216" s="151"/>
      <c r="B216" s="140"/>
      <c r="C216" s="152" t="s">
        <v>1372</v>
      </c>
      <c r="D216" s="140"/>
      <c r="E216" s="31">
        <v>-1.7729999999999999</v>
      </c>
      <c r="F216" s="95"/>
      <c r="G216" s="33"/>
      <c r="H216" s="95"/>
      <c r="I216" s="153"/>
      <c r="J216" s="154"/>
      <c r="K216" s="95"/>
      <c r="L216" s="95"/>
      <c r="M216" s="95"/>
    </row>
    <row r="217" spans="1:13" s="155" customFormat="1" ht="11.25" outlineLevel="3">
      <c r="A217" s="151"/>
      <c r="B217" s="140"/>
      <c r="C217" s="152" t="s">
        <v>91</v>
      </c>
      <c r="D217" s="140"/>
      <c r="E217" s="31">
        <v>0</v>
      </c>
      <c r="F217" s="95"/>
      <c r="G217" s="33"/>
      <c r="H217" s="95"/>
      <c r="I217" s="153"/>
      <c r="J217" s="154"/>
      <c r="K217" s="95"/>
      <c r="L217" s="95"/>
      <c r="M217" s="95"/>
    </row>
    <row r="218" spans="1:13" s="155" customFormat="1" ht="11.25" outlineLevel="3">
      <c r="A218" s="151"/>
      <c r="B218" s="140"/>
      <c r="C218" s="152" t="s">
        <v>680</v>
      </c>
      <c r="D218" s="140"/>
      <c r="E218" s="31">
        <v>4.875</v>
      </c>
      <c r="F218" s="95"/>
      <c r="G218" s="33"/>
      <c r="H218" s="95"/>
      <c r="I218" s="153"/>
      <c r="J218" s="154"/>
      <c r="K218" s="95"/>
      <c r="L218" s="95"/>
      <c r="M218" s="95"/>
    </row>
    <row r="219" spans="1:13" s="155" customFormat="1" ht="11.25" outlineLevel="3">
      <c r="A219" s="151"/>
      <c r="B219" s="140"/>
      <c r="C219" s="152" t="s">
        <v>1371</v>
      </c>
      <c r="D219" s="140"/>
      <c r="E219" s="31">
        <v>-1.5760000000000001</v>
      </c>
      <c r="F219" s="95"/>
      <c r="G219" s="33"/>
      <c r="H219" s="95"/>
      <c r="I219" s="153"/>
      <c r="J219" s="154"/>
      <c r="K219" s="95"/>
      <c r="L219" s="95"/>
      <c r="M219" s="95"/>
    </row>
    <row r="220" spans="1:13" s="57" customFormat="1" ht="24" outlineLevel="2">
      <c r="A220" s="120">
        <v>4</v>
      </c>
      <c r="B220" s="121" t="s">
        <v>2733</v>
      </c>
      <c r="C220" s="122" t="s">
        <v>2010</v>
      </c>
      <c r="D220" s="123" t="s">
        <v>41</v>
      </c>
      <c r="E220" s="24">
        <v>5.3090000000000002</v>
      </c>
      <c r="F220" s="94">
        <v>0</v>
      </c>
      <c r="G220" s="24">
        <f>E220*(1+F220/100)</f>
        <v>5.3090000000000002</v>
      </c>
      <c r="H220" s="94"/>
      <c r="I220" s="119">
        <f>G220*H220</f>
        <v>0</v>
      </c>
      <c r="J220" s="124">
        <v>6.8419999999999995E-2</v>
      </c>
      <c r="K220" s="125">
        <f>G220*J220</f>
        <v>0.36324177999999996</v>
      </c>
      <c r="L220" s="124"/>
      <c r="M220" s="125">
        <f>G220*L220</f>
        <v>0</v>
      </c>
    </row>
    <row r="221" spans="1:13" s="155" customFormat="1" ht="11.25" outlineLevel="3">
      <c r="A221" s="151"/>
      <c r="B221" s="140"/>
      <c r="C221" s="152" t="s">
        <v>112</v>
      </c>
      <c r="D221" s="140"/>
      <c r="E221" s="31">
        <v>0</v>
      </c>
      <c r="F221" s="95"/>
      <c r="G221" s="33"/>
      <c r="H221" s="95"/>
      <c r="I221" s="153"/>
      <c r="J221" s="154"/>
      <c r="K221" s="95"/>
      <c r="L221" s="95"/>
      <c r="M221" s="95"/>
    </row>
    <row r="222" spans="1:13" s="155" customFormat="1" ht="11.25" outlineLevel="3">
      <c r="A222" s="151"/>
      <c r="B222" s="140"/>
      <c r="C222" s="152" t="s">
        <v>751</v>
      </c>
      <c r="D222" s="140"/>
      <c r="E222" s="31">
        <v>4.8400000000000007</v>
      </c>
      <c r="F222" s="95"/>
      <c r="G222" s="33"/>
      <c r="H222" s="95"/>
      <c r="I222" s="153"/>
      <c r="J222" s="154"/>
      <c r="K222" s="95"/>
      <c r="L222" s="95"/>
      <c r="M222" s="95"/>
    </row>
    <row r="223" spans="1:13" s="155" customFormat="1" ht="11.25" outlineLevel="3">
      <c r="A223" s="151"/>
      <c r="B223" s="140"/>
      <c r="C223" s="152" t="s">
        <v>1430</v>
      </c>
      <c r="D223" s="140"/>
      <c r="E223" s="31">
        <v>-3.5459999999999998</v>
      </c>
      <c r="F223" s="95"/>
      <c r="G223" s="33"/>
      <c r="H223" s="95"/>
      <c r="I223" s="153"/>
      <c r="J223" s="154"/>
      <c r="K223" s="95"/>
      <c r="L223" s="95"/>
      <c r="M223" s="95"/>
    </row>
    <row r="224" spans="1:13" s="155" customFormat="1" ht="11.25" outlineLevel="3">
      <c r="A224" s="151"/>
      <c r="B224" s="140"/>
      <c r="C224" s="152" t="s">
        <v>675</v>
      </c>
      <c r="D224" s="140"/>
      <c r="E224" s="31">
        <v>2.5299999999999998</v>
      </c>
      <c r="F224" s="95"/>
      <c r="G224" s="33"/>
      <c r="H224" s="95"/>
      <c r="I224" s="153"/>
      <c r="J224" s="154"/>
      <c r="K224" s="95"/>
      <c r="L224" s="95"/>
      <c r="M224" s="95"/>
    </row>
    <row r="225" spans="1:13" s="155" customFormat="1" ht="11.25" outlineLevel="3">
      <c r="A225" s="151"/>
      <c r="B225" s="140"/>
      <c r="C225" s="152" t="s">
        <v>1372</v>
      </c>
      <c r="D225" s="140"/>
      <c r="E225" s="31">
        <v>-1.7729999999999999</v>
      </c>
      <c r="F225" s="95"/>
      <c r="G225" s="33"/>
      <c r="H225" s="95"/>
      <c r="I225" s="153"/>
      <c r="J225" s="154"/>
      <c r="K225" s="95"/>
      <c r="L225" s="95"/>
      <c r="M225" s="95"/>
    </row>
    <row r="226" spans="1:13" s="155" customFormat="1" ht="11.25" outlineLevel="3">
      <c r="A226" s="151"/>
      <c r="B226" s="140"/>
      <c r="C226" s="152" t="s">
        <v>755</v>
      </c>
      <c r="D226" s="140"/>
      <c r="E226" s="31">
        <v>10.35</v>
      </c>
      <c r="F226" s="95"/>
      <c r="G226" s="33"/>
      <c r="H226" s="95"/>
      <c r="I226" s="153"/>
      <c r="J226" s="154"/>
      <c r="K226" s="95"/>
      <c r="L226" s="95"/>
      <c r="M226" s="95"/>
    </row>
    <row r="227" spans="1:13" s="155" customFormat="1" ht="11.25" outlineLevel="3">
      <c r="A227" s="151"/>
      <c r="B227" s="140"/>
      <c r="C227" s="152" t="s">
        <v>1431</v>
      </c>
      <c r="D227" s="140"/>
      <c r="E227" s="31">
        <v>-7.0919999999999996</v>
      </c>
      <c r="F227" s="95"/>
      <c r="G227" s="33"/>
      <c r="H227" s="95"/>
      <c r="I227" s="153"/>
      <c r="J227" s="154"/>
      <c r="K227" s="95"/>
      <c r="L227" s="95"/>
      <c r="M227" s="95"/>
    </row>
    <row r="228" spans="1:13" s="57" customFormat="1" ht="24" outlineLevel="2">
      <c r="A228" s="120">
        <v>5</v>
      </c>
      <c r="B228" s="121" t="s">
        <v>2736</v>
      </c>
      <c r="C228" s="122" t="s">
        <v>2039</v>
      </c>
      <c r="D228" s="123" t="s">
        <v>41</v>
      </c>
      <c r="E228" s="24">
        <v>1.3305999999999996</v>
      </c>
      <c r="F228" s="94">
        <v>0</v>
      </c>
      <c r="G228" s="24">
        <f>E228*(1+F228/100)</f>
        <v>1.3305999999999996</v>
      </c>
      <c r="H228" s="94"/>
      <c r="I228" s="119">
        <f>G228*H228</f>
        <v>0</v>
      </c>
      <c r="J228" s="124">
        <v>0.17512</v>
      </c>
      <c r="K228" s="125">
        <f>G228*J228</f>
        <v>0.23301467199999992</v>
      </c>
      <c r="L228" s="124"/>
      <c r="M228" s="125">
        <f>G228*L228</f>
        <v>0</v>
      </c>
    </row>
    <row r="229" spans="1:13" s="155" customFormat="1" ht="11.25" outlineLevel="3">
      <c r="A229" s="151"/>
      <c r="B229" s="140"/>
      <c r="C229" s="152" t="s">
        <v>460</v>
      </c>
      <c r="D229" s="140"/>
      <c r="E229" s="31">
        <v>0</v>
      </c>
      <c r="F229" s="95"/>
      <c r="G229" s="33"/>
      <c r="H229" s="95"/>
      <c r="I229" s="153"/>
      <c r="J229" s="154"/>
      <c r="K229" s="95"/>
      <c r="L229" s="95"/>
      <c r="M229" s="95"/>
    </row>
    <row r="230" spans="1:13" s="155" customFormat="1" ht="11.25" outlineLevel="3">
      <c r="A230" s="151"/>
      <c r="B230" s="140"/>
      <c r="C230" s="152" t="s">
        <v>1568</v>
      </c>
      <c r="D230" s="140"/>
      <c r="E230" s="31">
        <v>5.6265000000000001</v>
      </c>
      <c r="F230" s="95"/>
      <c r="G230" s="33"/>
      <c r="H230" s="95"/>
      <c r="I230" s="153"/>
      <c r="J230" s="154"/>
      <c r="K230" s="95"/>
      <c r="L230" s="95"/>
      <c r="M230" s="95"/>
    </row>
    <row r="231" spans="1:13" s="155" customFormat="1" ht="11.25" outlineLevel="3">
      <c r="A231" s="151"/>
      <c r="B231" s="140"/>
      <c r="C231" s="152" t="s">
        <v>1376</v>
      </c>
      <c r="D231" s="140"/>
      <c r="E231" s="31">
        <v>-4.2959000000000005</v>
      </c>
      <c r="F231" s="95"/>
      <c r="G231" s="33"/>
      <c r="H231" s="95"/>
      <c r="I231" s="153"/>
      <c r="J231" s="154"/>
      <c r="K231" s="95"/>
      <c r="L231" s="95"/>
      <c r="M231" s="95"/>
    </row>
    <row r="232" spans="1:13" s="57" customFormat="1" ht="24" outlineLevel="2">
      <c r="A232" s="120">
        <v>6</v>
      </c>
      <c r="B232" s="121" t="s">
        <v>2737</v>
      </c>
      <c r="C232" s="122" t="s">
        <v>2075</v>
      </c>
      <c r="D232" s="123" t="s">
        <v>41</v>
      </c>
      <c r="E232" s="24">
        <v>81.081558319999985</v>
      </c>
      <c r="F232" s="94">
        <v>0</v>
      </c>
      <c r="G232" s="24">
        <f>E232*(1+F232/100)</f>
        <v>81.081558319999985</v>
      </c>
      <c r="H232" s="94"/>
      <c r="I232" s="119">
        <f>G232*H232</f>
        <v>0</v>
      </c>
      <c r="J232" s="124">
        <v>0.10212</v>
      </c>
      <c r="K232" s="125">
        <f>G232*J232</f>
        <v>8.2800487356383989</v>
      </c>
      <c r="L232" s="124"/>
      <c r="M232" s="125">
        <f>G232*L232</f>
        <v>0</v>
      </c>
    </row>
    <row r="233" spans="1:13" s="155" customFormat="1" ht="11.25" outlineLevel="3">
      <c r="A233" s="151"/>
      <c r="B233" s="140"/>
      <c r="C233" s="152" t="s">
        <v>1608</v>
      </c>
      <c r="D233" s="140"/>
      <c r="E233" s="31">
        <v>0</v>
      </c>
      <c r="F233" s="95"/>
      <c r="G233" s="33"/>
      <c r="H233" s="95"/>
      <c r="I233" s="153"/>
      <c r="J233" s="154"/>
      <c r="K233" s="95"/>
      <c r="L233" s="95"/>
      <c r="M233" s="95"/>
    </row>
    <row r="234" spans="1:13" s="155" customFormat="1" ht="11.25" outlineLevel="3">
      <c r="A234" s="151"/>
      <c r="B234" s="140"/>
      <c r="C234" s="152" t="s">
        <v>460</v>
      </c>
      <c r="D234" s="140"/>
      <c r="E234" s="31">
        <v>0</v>
      </c>
      <c r="F234" s="95"/>
      <c r="G234" s="33"/>
      <c r="H234" s="95"/>
      <c r="I234" s="153"/>
      <c r="J234" s="154"/>
      <c r="K234" s="95"/>
      <c r="L234" s="95"/>
      <c r="M234" s="95"/>
    </row>
    <row r="235" spans="1:13" s="155" customFormat="1" ht="11.25" outlineLevel="3">
      <c r="A235" s="151"/>
      <c r="B235" s="140"/>
      <c r="C235" s="152" t="s">
        <v>1124</v>
      </c>
      <c r="D235" s="140"/>
      <c r="E235" s="31">
        <v>17.249999999999979</v>
      </c>
      <c r="F235" s="95"/>
      <c r="G235" s="33"/>
      <c r="H235" s="95"/>
      <c r="I235" s="153"/>
      <c r="J235" s="154"/>
      <c r="K235" s="95"/>
      <c r="L235" s="95"/>
      <c r="M235" s="95"/>
    </row>
    <row r="236" spans="1:13" s="155" customFormat="1" ht="11.25" outlineLevel="3">
      <c r="A236" s="151"/>
      <c r="B236" s="140"/>
      <c r="C236" s="152" t="s">
        <v>850</v>
      </c>
      <c r="D236" s="140"/>
      <c r="E236" s="31">
        <v>2.4800000000000004</v>
      </c>
      <c r="F236" s="95"/>
      <c r="G236" s="33"/>
      <c r="H236" s="95"/>
      <c r="I236" s="153"/>
      <c r="J236" s="154"/>
      <c r="K236" s="95"/>
      <c r="L236" s="95"/>
      <c r="M236" s="95"/>
    </row>
    <row r="237" spans="1:13" s="155" customFormat="1" ht="11.25" outlineLevel="3">
      <c r="A237" s="151"/>
      <c r="B237" s="140"/>
      <c r="C237" s="152" t="s">
        <v>851</v>
      </c>
      <c r="D237" s="140"/>
      <c r="E237" s="31">
        <v>1.9696000000000002</v>
      </c>
      <c r="F237" s="95"/>
      <c r="G237" s="33"/>
      <c r="H237" s="95"/>
      <c r="I237" s="153"/>
      <c r="J237" s="154"/>
      <c r="K237" s="95"/>
      <c r="L237" s="95"/>
      <c r="M237" s="95"/>
    </row>
    <row r="238" spans="1:13" s="155" customFormat="1" ht="11.25" outlineLevel="3">
      <c r="A238" s="151"/>
      <c r="B238" s="140"/>
      <c r="C238" s="152" t="s">
        <v>84</v>
      </c>
      <c r="D238" s="140"/>
      <c r="E238" s="31">
        <v>0</v>
      </c>
      <c r="F238" s="95"/>
      <c r="G238" s="33"/>
      <c r="H238" s="95"/>
      <c r="I238" s="153"/>
      <c r="J238" s="154"/>
      <c r="K238" s="95"/>
      <c r="L238" s="95"/>
      <c r="M238" s="95"/>
    </row>
    <row r="239" spans="1:13" s="155" customFormat="1" ht="11.25" outlineLevel="3">
      <c r="A239" s="151"/>
      <c r="B239" s="140"/>
      <c r="C239" s="152" t="s">
        <v>1126</v>
      </c>
      <c r="D239" s="140"/>
      <c r="E239" s="31">
        <v>29.768399999999993</v>
      </c>
      <c r="F239" s="95"/>
      <c r="G239" s="33"/>
      <c r="H239" s="95"/>
      <c r="I239" s="153"/>
      <c r="J239" s="154"/>
      <c r="K239" s="95"/>
      <c r="L239" s="95"/>
      <c r="M239" s="95"/>
    </row>
    <row r="240" spans="1:13" s="155" customFormat="1" ht="11.25" outlineLevel="3">
      <c r="A240" s="151"/>
      <c r="B240" s="140"/>
      <c r="C240" s="152" t="s">
        <v>852</v>
      </c>
      <c r="D240" s="140"/>
      <c r="E240" s="31">
        <v>2.5799999999999983</v>
      </c>
      <c r="F240" s="95"/>
      <c r="G240" s="33"/>
      <c r="H240" s="95"/>
      <c r="I240" s="153"/>
      <c r="J240" s="154"/>
      <c r="K240" s="95"/>
      <c r="L240" s="95"/>
      <c r="M240" s="95"/>
    </row>
    <row r="241" spans="1:13" s="155" customFormat="1" ht="11.25" outlineLevel="3">
      <c r="A241" s="151"/>
      <c r="B241" s="140"/>
      <c r="C241" s="152" t="s">
        <v>85</v>
      </c>
      <c r="D241" s="140"/>
      <c r="E241" s="31">
        <v>0</v>
      </c>
      <c r="F241" s="95"/>
      <c r="G241" s="33"/>
      <c r="H241" s="95"/>
      <c r="I241" s="153"/>
      <c r="J241" s="154"/>
      <c r="K241" s="95"/>
      <c r="L241" s="95"/>
      <c r="M241" s="95"/>
    </row>
    <row r="242" spans="1:13" s="155" customFormat="1" ht="11.25" outlineLevel="3">
      <c r="A242" s="151"/>
      <c r="B242" s="140"/>
      <c r="C242" s="152" t="s">
        <v>1125</v>
      </c>
      <c r="D242" s="140"/>
      <c r="E242" s="31">
        <v>19.260000000000005</v>
      </c>
      <c r="F242" s="95"/>
      <c r="G242" s="33"/>
      <c r="H242" s="95"/>
      <c r="I242" s="153"/>
      <c r="J242" s="154"/>
      <c r="K242" s="95"/>
      <c r="L242" s="95"/>
      <c r="M242" s="95"/>
    </row>
    <row r="243" spans="1:13" s="155" customFormat="1" ht="11.25" outlineLevel="3">
      <c r="A243" s="151"/>
      <c r="B243" s="140"/>
      <c r="C243" s="152" t="s">
        <v>853</v>
      </c>
      <c r="D243" s="140"/>
      <c r="E243" s="31">
        <v>3.4399999999999977</v>
      </c>
      <c r="F243" s="95"/>
      <c r="G243" s="33"/>
      <c r="H243" s="95"/>
      <c r="I243" s="153"/>
      <c r="J243" s="154"/>
      <c r="K243" s="95"/>
      <c r="L243" s="95"/>
      <c r="M243" s="95"/>
    </row>
    <row r="244" spans="1:13" s="155" customFormat="1" ht="11.25" outlineLevel="3">
      <c r="A244" s="151"/>
      <c r="B244" s="140"/>
      <c r="C244" s="152" t="s">
        <v>848</v>
      </c>
      <c r="D244" s="140"/>
      <c r="E244" s="31">
        <v>1.2599999999999998</v>
      </c>
      <c r="F244" s="95"/>
      <c r="G244" s="33"/>
      <c r="H244" s="95"/>
      <c r="I244" s="153"/>
      <c r="J244" s="154"/>
      <c r="K244" s="95"/>
      <c r="L244" s="95"/>
      <c r="M244" s="95"/>
    </row>
    <row r="245" spans="1:13" s="155" customFormat="1" ht="11.25" outlineLevel="3">
      <c r="A245" s="151"/>
      <c r="B245" s="140"/>
      <c r="C245" s="152" t="s">
        <v>112</v>
      </c>
      <c r="D245" s="140"/>
      <c r="E245" s="31">
        <v>0</v>
      </c>
      <c r="F245" s="95"/>
      <c r="G245" s="33"/>
      <c r="H245" s="95"/>
      <c r="I245" s="153"/>
      <c r="J245" s="154"/>
      <c r="K245" s="95"/>
      <c r="L245" s="95"/>
      <c r="M245" s="95"/>
    </row>
    <row r="246" spans="1:13" s="155" customFormat="1" ht="11.25" outlineLevel="3">
      <c r="A246" s="151"/>
      <c r="B246" s="140"/>
      <c r="C246" s="152" t="s">
        <v>854</v>
      </c>
      <c r="D246" s="140"/>
      <c r="E246" s="31">
        <v>1.8849583200000026</v>
      </c>
      <c r="F246" s="95"/>
      <c r="G246" s="33"/>
      <c r="H246" s="95"/>
      <c r="I246" s="153"/>
      <c r="J246" s="154"/>
      <c r="K246" s="95"/>
      <c r="L246" s="95"/>
      <c r="M246" s="95"/>
    </row>
    <row r="247" spans="1:13" s="155" customFormat="1" ht="11.25" outlineLevel="3">
      <c r="A247" s="151"/>
      <c r="B247" s="140"/>
      <c r="C247" s="152" t="s">
        <v>849</v>
      </c>
      <c r="D247" s="140"/>
      <c r="E247" s="31">
        <v>1.1885999999999997</v>
      </c>
      <c r="F247" s="95"/>
      <c r="G247" s="33"/>
      <c r="H247" s="95"/>
      <c r="I247" s="153"/>
      <c r="J247" s="154"/>
      <c r="K247" s="95"/>
      <c r="L247" s="95"/>
      <c r="M247" s="95"/>
    </row>
    <row r="248" spans="1:13" s="57" customFormat="1" ht="24" outlineLevel="2">
      <c r="A248" s="120">
        <v>7</v>
      </c>
      <c r="B248" s="121" t="s">
        <v>2734</v>
      </c>
      <c r="C248" s="122" t="s">
        <v>2029</v>
      </c>
      <c r="D248" s="123" t="s">
        <v>41</v>
      </c>
      <c r="E248" s="24">
        <v>1.9549999999999998</v>
      </c>
      <c r="F248" s="94">
        <v>0</v>
      </c>
      <c r="G248" s="24">
        <f>E248*(1+F248/100)</f>
        <v>1.9549999999999998</v>
      </c>
      <c r="H248" s="94"/>
      <c r="I248" s="119">
        <f>G248*H248</f>
        <v>0</v>
      </c>
      <c r="J248" s="124">
        <v>9.2319999999999999E-2</v>
      </c>
      <c r="K248" s="125">
        <f>G248*J248</f>
        <v>0.1804856</v>
      </c>
      <c r="L248" s="124"/>
      <c r="M248" s="125">
        <f>G248*L248</f>
        <v>0</v>
      </c>
    </row>
    <row r="249" spans="1:13" s="155" customFormat="1" ht="11.25" outlineLevel="3">
      <c r="A249" s="151"/>
      <c r="B249" s="140"/>
      <c r="C249" s="152" t="s">
        <v>84</v>
      </c>
      <c r="D249" s="140"/>
      <c r="E249" s="31">
        <v>0</v>
      </c>
      <c r="F249" s="95"/>
      <c r="G249" s="33"/>
      <c r="H249" s="95"/>
      <c r="I249" s="153"/>
      <c r="J249" s="154"/>
      <c r="K249" s="95"/>
      <c r="L249" s="95"/>
      <c r="M249" s="95"/>
    </row>
    <row r="250" spans="1:13" s="155" customFormat="1" ht="11.25" outlineLevel="3">
      <c r="A250" s="151"/>
      <c r="B250" s="140"/>
      <c r="C250" s="152" t="s">
        <v>663</v>
      </c>
      <c r="D250" s="140"/>
      <c r="E250" s="31">
        <v>1.9549999999999998</v>
      </c>
      <c r="F250" s="95"/>
      <c r="G250" s="33"/>
      <c r="H250" s="95"/>
      <c r="I250" s="153"/>
      <c r="J250" s="154"/>
      <c r="K250" s="95"/>
      <c r="L250" s="95"/>
      <c r="M250" s="95"/>
    </row>
    <row r="251" spans="1:13" s="57" customFormat="1" ht="24" outlineLevel="2">
      <c r="A251" s="120">
        <v>8</v>
      </c>
      <c r="B251" s="121" t="s">
        <v>2735</v>
      </c>
      <c r="C251" s="122" t="s">
        <v>2041</v>
      </c>
      <c r="D251" s="123" t="s">
        <v>41</v>
      </c>
      <c r="E251" s="24">
        <v>11.860000000000001</v>
      </c>
      <c r="F251" s="94">
        <v>0</v>
      </c>
      <c r="G251" s="24">
        <f>E251*(1+F251/100)</f>
        <v>11.860000000000001</v>
      </c>
      <c r="H251" s="94"/>
      <c r="I251" s="119">
        <f>G251*H251</f>
        <v>0</v>
      </c>
      <c r="J251" s="124">
        <v>0.1434</v>
      </c>
      <c r="K251" s="125">
        <f>G251*J251</f>
        <v>1.7007240000000001</v>
      </c>
      <c r="L251" s="124"/>
      <c r="M251" s="125">
        <f>G251*L251</f>
        <v>0</v>
      </c>
    </row>
    <row r="252" spans="1:13" s="155" customFormat="1" ht="11.25" outlineLevel="3">
      <c r="A252" s="151"/>
      <c r="B252" s="140"/>
      <c r="C252" s="152" t="s">
        <v>84</v>
      </c>
      <c r="D252" s="140"/>
      <c r="E252" s="31">
        <v>0</v>
      </c>
      <c r="F252" s="95"/>
      <c r="G252" s="33"/>
      <c r="H252" s="95"/>
      <c r="I252" s="153"/>
      <c r="J252" s="154"/>
      <c r="K252" s="95"/>
      <c r="L252" s="95"/>
      <c r="M252" s="95"/>
    </row>
    <row r="253" spans="1:13" s="155" customFormat="1" ht="11.25" outlineLevel="3">
      <c r="A253" s="151"/>
      <c r="B253" s="140"/>
      <c r="C253" s="152" t="s">
        <v>666</v>
      </c>
      <c r="D253" s="140"/>
      <c r="E253" s="31">
        <v>3.51</v>
      </c>
      <c r="F253" s="95"/>
      <c r="G253" s="33"/>
      <c r="H253" s="95"/>
      <c r="I253" s="153"/>
      <c r="J253" s="154"/>
      <c r="K253" s="95"/>
      <c r="L253" s="95"/>
      <c r="M253" s="95"/>
    </row>
    <row r="254" spans="1:13" s="155" customFormat="1" ht="11.25" outlineLevel="3">
      <c r="A254" s="151"/>
      <c r="B254" s="140"/>
      <c r="C254" s="152" t="s">
        <v>85</v>
      </c>
      <c r="D254" s="140"/>
      <c r="E254" s="31">
        <v>0</v>
      </c>
      <c r="F254" s="95"/>
      <c r="G254" s="33"/>
      <c r="H254" s="95"/>
      <c r="I254" s="153"/>
      <c r="J254" s="154"/>
      <c r="K254" s="95"/>
      <c r="L254" s="95"/>
      <c r="M254" s="95"/>
    </row>
    <row r="255" spans="1:13" s="155" customFormat="1" ht="11.25" outlineLevel="3">
      <c r="A255" s="151"/>
      <c r="B255" s="140"/>
      <c r="C255" s="152" t="s">
        <v>671</v>
      </c>
      <c r="D255" s="140"/>
      <c r="E255" s="31">
        <v>4.6500000000000004</v>
      </c>
      <c r="F255" s="95"/>
      <c r="G255" s="33"/>
      <c r="H255" s="95"/>
      <c r="I255" s="153"/>
      <c r="J255" s="154"/>
      <c r="K255" s="95"/>
      <c r="L255" s="95"/>
      <c r="M255" s="95"/>
    </row>
    <row r="256" spans="1:13" s="155" customFormat="1" ht="11.25" outlineLevel="3">
      <c r="A256" s="151"/>
      <c r="B256" s="140"/>
      <c r="C256" s="152" t="s">
        <v>1373</v>
      </c>
      <c r="D256" s="140"/>
      <c r="E256" s="31">
        <v>-1.8</v>
      </c>
      <c r="F256" s="95"/>
      <c r="G256" s="33"/>
      <c r="H256" s="95"/>
      <c r="I256" s="153"/>
      <c r="J256" s="154"/>
      <c r="K256" s="95"/>
      <c r="L256" s="95"/>
      <c r="M256" s="95"/>
    </row>
    <row r="257" spans="1:13" s="155" customFormat="1" ht="11.25" outlineLevel="3">
      <c r="A257" s="151"/>
      <c r="B257" s="140"/>
      <c r="C257" s="152" t="s">
        <v>672</v>
      </c>
      <c r="D257" s="140"/>
      <c r="E257" s="31">
        <v>4.6500000000000004</v>
      </c>
      <c r="F257" s="95"/>
      <c r="G257" s="33"/>
      <c r="H257" s="95"/>
      <c r="I257" s="153"/>
      <c r="J257" s="154"/>
      <c r="K257" s="95"/>
      <c r="L257" s="95"/>
      <c r="M257" s="95"/>
    </row>
    <row r="258" spans="1:13" s="155" customFormat="1" ht="11.25" outlineLevel="3">
      <c r="A258" s="151"/>
      <c r="B258" s="140"/>
      <c r="C258" s="152" t="s">
        <v>1373</v>
      </c>
      <c r="D258" s="140"/>
      <c r="E258" s="31">
        <v>-1.8</v>
      </c>
      <c r="F258" s="95"/>
      <c r="G258" s="33"/>
      <c r="H258" s="95"/>
      <c r="I258" s="153"/>
      <c r="J258" s="154"/>
      <c r="K258" s="95"/>
      <c r="L258" s="95"/>
      <c r="M258" s="95"/>
    </row>
    <row r="259" spans="1:13" s="155" customFormat="1" ht="11.25" outlineLevel="3">
      <c r="A259" s="151"/>
      <c r="B259" s="140"/>
      <c r="C259" s="152" t="s">
        <v>984</v>
      </c>
      <c r="D259" s="140"/>
      <c r="E259" s="31">
        <v>2.65</v>
      </c>
      <c r="F259" s="95"/>
      <c r="G259" s="33"/>
      <c r="H259" s="95"/>
      <c r="I259" s="153"/>
      <c r="J259" s="154"/>
      <c r="K259" s="95"/>
      <c r="L259" s="95"/>
      <c r="M259" s="95"/>
    </row>
    <row r="260" spans="1:13" s="57" customFormat="1" ht="24" outlineLevel="2">
      <c r="A260" s="120">
        <v>9</v>
      </c>
      <c r="B260" s="121" t="s">
        <v>155</v>
      </c>
      <c r="C260" s="122" t="s">
        <v>1954</v>
      </c>
      <c r="D260" s="123" t="s">
        <v>41</v>
      </c>
      <c r="E260" s="24">
        <v>19.571999999999999</v>
      </c>
      <c r="F260" s="94">
        <v>0</v>
      </c>
      <c r="G260" s="24">
        <f>E260*(1+F260/100)</f>
        <v>19.571999999999999</v>
      </c>
      <c r="H260" s="94"/>
      <c r="I260" s="119">
        <f>G260*H260</f>
        <v>0</v>
      </c>
      <c r="J260" s="124">
        <v>6.9169999999999995E-2</v>
      </c>
      <c r="K260" s="125">
        <f>G260*J260</f>
        <v>1.35379524</v>
      </c>
      <c r="L260" s="124"/>
      <c r="M260" s="125">
        <f>G260*L260</f>
        <v>0</v>
      </c>
    </row>
    <row r="261" spans="1:13" s="155" customFormat="1" ht="11.25" outlineLevel="3">
      <c r="A261" s="151"/>
      <c r="B261" s="140"/>
      <c r="C261" s="152" t="s">
        <v>112</v>
      </c>
      <c r="D261" s="140"/>
      <c r="E261" s="31">
        <v>0</v>
      </c>
      <c r="F261" s="95"/>
      <c r="G261" s="33"/>
      <c r="H261" s="95"/>
      <c r="I261" s="153"/>
      <c r="J261" s="154"/>
      <c r="K261" s="95"/>
      <c r="L261" s="95"/>
      <c r="M261" s="95"/>
    </row>
    <row r="262" spans="1:13" s="155" customFormat="1" ht="11.25" outlineLevel="3">
      <c r="A262" s="151"/>
      <c r="B262" s="140"/>
      <c r="C262" s="152" t="s">
        <v>1092</v>
      </c>
      <c r="D262" s="140"/>
      <c r="E262" s="31">
        <v>12.15</v>
      </c>
      <c r="F262" s="95"/>
      <c r="G262" s="33"/>
      <c r="H262" s="95"/>
      <c r="I262" s="153"/>
      <c r="J262" s="154"/>
      <c r="K262" s="95"/>
      <c r="L262" s="95"/>
      <c r="M262" s="95"/>
    </row>
    <row r="263" spans="1:13" s="155" customFormat="1" ht="11.25" outlineLevel="3">
      <c r="A263" s="151"/>
      <c r="B263" s="140"/>
      <c r="C263" s="152" t="s">
        <v>1427</v>
      </c>
      <c r="D263" s="140"/>
      <c r="E263" s="31">
        <v>-2.3639999999999999</v>
      </c>
      <c r="F263" s="95"/>
      <c r="G263" s="33"/>
      <c r="H263" s="95"/>
      <c r="I263" s="153"/>
      <c r="J263" s="154"/>
      <c r="K263" s="95"/>
      <c r="L263" s="95"/>
      <c r="M263" s="95"/>
    </row>
    <row r="264" spans="1:13" s="155" customFormat="1" ht="11.25" outlineLevel="3">
      <c r="A264" s="151"/>
      <c r="B264" s="140"/>
      <c r="C264" s="152" t="s">
        <v>941</v>
      </c>
      <c r="D264" s="140"/>
      <c r="E264" s="31">
        <v>12.15</v>
      </c>
      <c r="F264" s="95"/>
      <c r="G264" s="33"/>
      <c r="H264" s="95"/>
      <c r="I264" s="153"/>
      <c r="J264" s="154"/>
      <c r="K264" s="95"/>
      <c r="L264" s="95"/>
      <c r="M264" s="95"/>
    </row>
    <row r="265" spans="1:13" s="155" customFormat="1" ht="11.25" outlineLevel="3">
      <c r="A265" s="151"/>
      <c r="B265" s="140"/>
      <c r="C265" s="152" t="s">
        <v>1427</v>
      </c>
      <c r="D265" s="140"/>
      <c r="E265" s="31">
        <v>-2.3639999999999999</v>
      </c>
      <c r="F265" s="95"/>
      <c r="G265" s="33"/>
      <c r="H265" s="95"/>
      <c r="I265" s="153"/>
      <c r="J265" s="154"/>
      <c r="K265" s="95"/>
      <c r="L265" s="95"/>
      <c r="M265" s="95"/>
    </row>
    <row r="266" spans="1:13" s="57" customFormat="1" ht="24" outlineLevel="2">
      <c r="A266" s="120">
        <v>10</v>
      </c>
      <c r="B266" s="121" t="s">
        <v>156</v>
      </c>
      <c r="C266" s="122" t="s">
        <v>1955</v>
      </c>
      <c r="D266" s="123" t="s">
        <v>41</v>
      </c>
      <c r="E266" s="24">
        <v>44.114000000000004</v>
      </c>
      <c r="F266" s="94">
        <v>0</v>
      </c>
      <c r="G266" s="24">
        <f>E266*(1+F266/100)</f>
        <v>44.114000000000004</v>
      </c>
      <c r="H266" s="94"/>
      <c r="I266" s="119">
        <f>G266*H266</f>
        <v>0</v>
      </c>
      <c r="J266" s="124">
        <v>0.10324999999999999</v>
      </c>
      <c r="K266" s="125">
        <f>G266*J266</f>
        <v>4.5547705000000001</v>
      </c>
      <c r="L266" s="124"/>
      <c r="M266" s="125">
        <f>G266*L266</f>
        <v>0</v>
      </c>
    </row>
    <row r="267" spans="1:13" s="155" customFormat="1" ht="11.25" outlineLevel="3">
      <c r="A267" s="151"/>
      <c r="B267" s="140"/>
      <c r="C267" s="152" t="s">
        <v>112</v>
      </c>
      <c r="D267" s="140"/>
      <c r="E267" s="31">
        <v>0</v>
      </c>
      <c r="F267" s="95"/>
      <c r="G267" s="33"/>
      <c r="H267" s="95"/>
      <c r="I267" s="153"/>
      <c r="J267" s="154"/>
      <c r="K267" s="95"/>
      <c r="L267" s="95"/>
      <c r="M267" s="95"/>
    </row>
    <row r="268" spans="1:13" s="155" customFormat="1" ht="22.5" outlineLevel="3">
      <c r="A268" s="151"/>
      <c r="B268" s="140"/>
      <c r="C268" s="152" t="s">
        <v>1358</v>
      </c>
      <c r="D268" s="140"/>
      <c r="E268" s="31">
        <v>28.934000000000001</v>
      </c>
      <c r="F268" s="95"/>
      <c r="G268" s="33"/>
      <c r="H268" s="95"/>
      <c r="I268" s="153"/>
      <c r="J268" s="154"/>
      <c r="K268" s="95"/>
      <c r="L268" s="95"/>
      <c r="M268" s="95"/>
    </row>
    <row r="269" spans="1:13" s="155" customFormat="1" ht="11.25" outlineLevel="3">
      <c r="A269" s="151"/>
      <c r="B269" s="140"/>
      <c r="C269" s="152" t="s">
        <v>1428</v>
      </c>
      <c r="D269" s="140"/>
      <c r="E269" s="31">
        <v>-3.5459999999999998</v>
      </c>
      <c r="F269" s="95"/>
      <c r="G269" s="33"/>
      <c r="H269" s="95"/>
      <c r="I269" s="153"/>
      <c r="J269" s="154"/>
      <c r="K269" s="95"/>
      <c r="L269" s="95"/>
      <c r="M269" s="95"/>
    </row>
    <row r="270" spans="1:13" s="155" customFormat="1" ht="11.25" outlineLevel="3">
      <c r="A270" s="151"/>
      <c r="B270" s="140"/>
      <c r="C270" s="152" t="s">
        <v>1008</v>
      </c>
      <c r="D270" s="140"/>
      <c r="E270" s="31">
        <v>21.09</v>
      </c>
      <c r="F270" s="95"/>
      <c r="G270" s="33"/>
      <c r="H270" s="95"/>
      <c r="I270" s="153"/>
      <c r="J270" s="154"/>
      <c r="K270" s="95"/>
      <c r="L270" s="95"/>
      <c r="M270" s="95"/>
    </row>
    <row r="271" spans="1:13" s="155" customFormat="1" ht="11.25" outlineLevel="3">
      <c r="A271" s="151"/>
      <c r="B271" s="140"/>
      <c r="C271" s="152" t="s">
        <v>1427</v>
      </c>
      <c r="D271" s="140"/>
      <c r="E271" s="31">
        <v>-2.3639999999999999</v>
      </c>
      <c r="F271" s="95"/>
      <c r="G271" s="33"/>
      <c r="H271" s="95"/>
      <c r="I271" s="153"/>
      <c r="J271" s="154"/>
      <c r="K271" s="95"/>
      <c r="L271" s="95"/>
      <c r="M271" s="95"/>
    </row>
    <row r="272" spans="1:13" s="57" customFormat="1" ht="12" outlineLevel="2">
      <c r="A272" s="120">
        <v>11</v>
      </c>
      <c r="B272" s="121" t="s">
        <v>154</v>
      </c>
      <c r="C272" s="122" t="s">
        <v>1852</v>
      </c>
      <c r="D272" s="123" t="s">
        <v>41</v>
      </c>
      <c r="E272" s="24">
        <v>43.653500000000008</v>
      </c>
      <c r="F272" s="94">
        <v>0</v>
      </c>
      <c r="G272" s="24">
        <f>E272*(1+F272/100)</f>
        <v>43.653500000000008</v>
      </c>
      <c r="H272" s="94"/>
      <c r="I272" s="119">
        <f>G272*H272</f>
        <v>0</v>
      </c>
      <c r="J272" s="124">
        <v>0.23458000000000001</v>
      </c>
      <c r="K272" s="125">
        <f>G272*J272</f>
        <v>10.240238030000002</v>
      </c>
      <c r="L272" s="124"/>
      <c r="M272" s="125">
        <f>G272*L272</f>
        <v>0</v>
      </c>
    </row>
    <row r="273" spans="1:13" s="155" customFormat="1" ht="22.5" outlineLevel="3">
      <c r="A273" s="151"/>
      <c r="B273" s="140"/>
      <c r="C273" s="152" t="s">
        <v>1998</v>
      </c>
      <c r="D273" s="140"/>
      <c r="E273" s="31">
        <v>0</v>
      </c>
      <c r="F273" s="95"/>
      <c r="G273" s="33"/>
      <c r="H273" s="95"/>
      <c r="I273" s="153"/>
      <c r="J273" s="154"/>
      <c r="K273" s="95"/>
      <c r="L273" s="95"/>
      <c r="M273" s="95"/>
    </row>
    <row r="274" spans="1:13" s="155" customFormat="1" ht="11.25" outlineLevel="3">
      <c r="A274" s="151"/>
      <c r="B274" s="140"/>
      <c r="C274" s="152" t="s">
        <v>112</v>
      </c>
      <c r="D274" s="140"/>
      <c r="E274" s="31">
        <v>0</v>
      </c>
      <c r="F274" s="95"/>
      <c r="G274" s="33"/>
      <c r="H274" s="95"/>
      <c r="I274" s="153"/>
      <c r="J274" s="154"/>
      <c r="K274" s="95"/>
      <c r="L274" s="95"/>
      <c r="M274" s="95"/>
    </row>
    <row r="275" spans="1:13" s="155" customFormat="1" ht="11.25" outlineLevel="3">
      <c r="A275" s="151"/>
      <c r="B275" s="140"/>
      <c r="C275" s="152" t="s">
        <v>985</v>
      </c>
      <c r="D275" s="140"/>
      <c r="E275" s="31">
        <v>22.396000000000001</v>
      </c>
      <c r="F275" s="95"/>
      <c r="G275" s="33"/>
      <c r="H275" s="95"/>
      <c r="I275" s="153"/>
      <c r="J275" s="154"/>
      <c r="K275" s="95"/>
      <c r="L275" s="95"/>
      <c r="M275" s="95"/>
    </row>
    <row r="276" spans="1:13" s="155" customFormat="1" ht="11.25" outlineLevel="3">
      <c r="A276" s="151"/>
      <c r="B276" s="140"/>
      <c r="C276" s="152" t="s">
        <v>1007</v>
      </c>
      <c r="D276" s="140"/>
      <c r="E276" s="31">
        <v>21.257500000000004</v>
      </c>
      <c r="F276" s="95"/>
      <c r="G276" s="33"/>
      <c r="H276" s="95"/>
      <c r="I276" s="153"/>
      <c r="J276" s="154"/>
      <c r="K276" s="95"/>
      <c r="L276" s="95"/>
      <c r="M276" s="95"/>
    </row>
    <row r="277" spans="1:13" s="57" customFormat="1" ht="24" outlineLevel="2">
      <c r="A277" s="120">
        <v>12</v>
      </c>
      <c r="B277" s="121" t="s">
        <v>2738</v>
      </c>
      <c r="C277" s="122" t="s">
        <v>2011</v>
      </c>
      <c r="D277" s="123" t="s">
        <v>41</v>
      </c>
      <c r="E277" s="24">
        <v>1.9199999999999997</v>
      </c>
      <c r="F277" s="94">
        <v>0</v>
      </c>
      <c r="G277" s="24">
        <f>E277*(1+F277/100)</f>
        <v>1.9199999999999997</v>
      </c>
      <c r="H277" s="94"/>
      <c r="I277" s="119">
        <f>G277*H277</f>
        <v>0</v>
      </c>
      <c r="J277" s="124">
        <v>0.10212</v>
      </c>
      <c r="K277" s="125">
        <f>G277*J277</f>
        <v>0.19607039999999998</v>
      </c>
      <c r="L277" s="124"/>
      <c r="M277" s="125">
        <f>G277*L277</f>
        <v>0</v>
      </c>
    </row>
    <row r="278" spans="1:13" s="155" customFormat="1" ht="11.25" outlineLevel="3">
      <c r="A278" s="151"/>
      <c r="B278" s="140"/>
      <c r="C278" s="152" t="s">
        <v>112</v>
      </c>
      <c r="D278" s="140"/>
      <c r="E278" s="31">
        <v>0</v>
      </c>
      <c r="F278" s="95"/>
      <c r="G278" s="33"/>
      <c r="H278" s="95"/>
      <c r="I278" s="153"/>
      <c r="J278" s="154"/>
      <c r="K278" s="95"/>
      <c r="L278" s="95"/>
      <c r="M278" s="95"/>
    </row>
    <row r="279" spans="1:13" s="155" customFormat="1" ht="11.25" outlineLevel="3">
      <c r="A279" s="151"/>
      <c r="B279" s="140"/>
      <c r="C279" s="152" t="s">
        <v>752</v>
      </c>
      <c r="D279" s="140"/>
      <c r="E279" s="31">
        <v>1.615</v>
      </c>
      <c r="F279" s="95"/>
      <c r="G279" s="33"/>
      <c r="H279" s="95"/>
      <c r="I279" s="153"/>
      <c r="J279" s="154"/>
      <c r="K279" s="95"/>
      <c r="L279" s="95"/>
      <c r="M279" s="95"/>
    </row>
    <row r="280" spans="1:13" s="155" customFormat="1" ht="11.25" outlineLevel="3">
      <c r="A280" s="151"/>
      <c r="B280" s="140"/>
      <c r="C280" s="152" t="s">
        <v>1429</v>
      </c>
      <c r="D280" s="140"/>
      <c r="E280" s="31">
        <v>-0.97500000000000009</v>
      </c>
      <c r="F280" s="95"/>
      <c r="G280" s="33"/>
      <c r="H280" s="95"/>
      <c r="I280" s="153"/>
      <c r="J280" s="154"/>
      <c r="K280" s="95"/>
      <c r="L280" s="95"/>
      <c r="M280" s="95"/>
    </row>
    <row r="281" spans="1:13" s="155" customFormat="1" ht="11.25" outlineLevel="3">
      <c r="A281" s="151"/>
      <c r="B281" s="140"/>
      <c r="C281" s="152" t="s">
        <v>674</v>
      </c>
      <c r="D281" s="140"/>
      <c r="E281" s="31">
        <v>0.8075</v>
      </c>
      <c r="F281" s="95"/>
      <c r="G281" s="33"/>
      <c r="H281" s="95"/>
      <c r="I281" s="153"/>
      <c r="J281" s="154"/>
      <c r="K281" s="95"/>
      <c r="L281" s="95"/>
      <c r="M281" s="95"/>
    </row>
    <row r="282" spans="1:13" s="155" customFormat="1" ht="11.25" outlineLevel="3">
      <c r="A282" s="151"/>
      <c r="B282" s="140"/>
      <c r="C282" s="152" t="s">
        <v>1369</v>
      </c>
      <c r="D282" s="140"/>
      <c r="E282" s="31">
        <v>-0.48750000000000004</v>
      </c>
      <c r="F282" s="95"/>
      <c r="G282" s="33"/>
      <c r="H282" s="95"/>
      <c r="I282" s="153"/>
      <c r="J282" s="154"/>
      <c r="K282" s="95"/>
      <c r="L282" s="95"/>
      <c r="M282" s="95"/>
    </row>
    <row r="283" spans="1:13" s="155" customFormat="1" ht="11.25" outlineLevel="3">
      <c r="A283" s="151"/>
      <c r="B283" s="140"/>
      <c r="C283" s="152" t="s">
        <v>756</v>
      </c>
      <c r="D283" s="140"/>
      <c r="E283" s="31">
        <v>1.615</v>
      </c>
      <c r="F283" s="95"/>
      <c r="G283" s="33"/>
      <c r="H283" s="95"/>
      <c r="I283" s="153"/>
      <c r="J283" s="154"/>
      <c r="K283" s="95"/>
      <c r="L283" s="95"/>
      <c r="M283" s="95"/>
    </row>
    <row r="284" spans="1:13" s="155" customFormat="1" ht="11.25" outlineLevel="3">
      <c r="A284" s="151"/>
      <c r="B284" s="140"/>
      <c r="C284" s="152" t="s">
        <v>1429</v>
      </c>
      <c r="D284" s="140"/>
      <c r="E284" s="31">
        <v>-0.97500000000000009</v>
      </c>
      <c r="F284" s="95"/>
      <c r="G284" s="33"/>
      <c r="H284" s="95"/>
      <c r="I284" s="153"/>
      <c r="J284" s="154"/>
      <c r="K284" s="95"/>
      <c r="L284" s="95"/>
      <c r="M284" s="95"/>
    </row>
    <row r="285" spans="1:13" s="155" customFormat="1" ht="11.25" outlineLevel="3">
      <c r="A285" s="151"/>
      <c r="B285" s="140"/>
      <c r="C285" s="152" t="s">
        <v>679</v>
      </c>
      <c r="D285" s="140"/>
      <c r="E285" s="31">
        <v>0.8075</v>
      </c>
      <c r="F285" s="95"/>
      <c r="G285" s="33"/>
      <c r="H285" s="95"/>
      <c r="I285" s="153"/>
      <c r="J285" s="154"/>
      <c r="K285" s="95"/>
      <c r="L285" s="95"/>
      <c r="M285" s="95"/>
    </row>
    <row r="286" spans="1:13" s="155" customFormat="1" ht="11.25" outlineLevel="3">
      <c r="A286" s="151"/>
      <c r="B286" s="140"/>
      <c r="C286" s="152" t="s">
        <v>1369</v>
      </c>
      <c r="D286" s="140"/>
      <c r="E286" s="31">
        <v>-0.48750000000000004</v>
      </c>
      <c r="F286" s="95"/>
      <c r="G286" s="33"/>
      <c r="H286" s="95"/>
      <c r="I286" s="153"/>
      <c r="J286" s="154"/>
      <c r="K286" s="95"/>
      <c r="L286" s="95"/>
      <c r="M286" s="95"/>
    </row>
    <row r="287" spans="1:13" s="57" customFormat="1" ht="12" outlineLevel="2">
      <c r="A287" s="120">
        <v>13</v>
      </c>
      <c r="B287" s="121" t="s">
        <v>158</v>
      </c>
      <c r="C287" s="122" t="s">
        <v>1803</v>
      </c>
      <c r="D287" s="123" t="s">
        <v>11</v>
      </c>
      <c r="E287" s="24">
        <v>340.71</v>
      </c>
      <c r="F287" s="94">
        <v>0</v>
      </c>
      <c r="G287" s="24">
        <f>E287*(1+F287/100)</f>
        <v>340.71</v>
      </c>
      <c r="H287" s="94"/>
      <c r="I287" s="119">
        <f>G287*H287</f>
        <v>0</v>
      </c>
      <c r="J287" s="124">
        <v>1.2E-4</v>
      </c>
      <c r="K287" s="125">
        <f>G287*J287</f>
        <v>4.0885199999999997E-2</v>
      </c>
      <c r="L287" s="124"/>
      <c r="M287" s="125">
        <f>G287*L287</f>
        <v>0</v>
      </c>
    </row>
    <row r="288" spans="1:13" s="155" customFormat="1" ht="11.25" outlineLevel="3">
      <c r="A288" s="151"/>
      <c r="B288" s="140"/>
      <c r="C288" s="152" t="s">
        <v>87</v>
      </c>
      <c r="D288" s="140"/>
      <c r="E288" s="31">
        <v>0</v>
      </c>
      <c r="F288" s="95"/>
      <c r="G288" s="33"/>
      <c r="H288" s="95"/>
      <c r="I288" s="153"/>
      <c r="J288" s="154"/>
      <c r="K288" s="95"/>
      <c r="L288" s="95"/>
      <c r="M288" s="95"/>
    </row>
    <row r="289" spans="1:13" s="155" customFormat="1" ht="11.25" outlineLevel="3">
      <c r="A289" s="151"/>
      <c r="B289" s="140"/>
      <c r="C289" s="152" t="s">
        <v>681</v>
      </c>
      <c r="D289" s="140"/>
      <c r="E289" s="31">
        <v>7.65</v>
      </c>
      <c r="F289" s="95"/>
      <c r="G289" s="33"/>
      <c r="H289" s="95"/>
      <c r="I289" s="153"/>
      <c r="J289" s="154"/>
      <c r="K289" s="95"/>
      <c r="L289" s="95"/>
      <c r="M289" s="95"/>
    </row>
    <row r="290" spans="1:13" s="155" customFormat="1" ht="11.25" outlineLevel="3">
      <c r="A290" s="151"/>
      <c r="B290" s="140"/>
      <c r="C290" s="152" t="s">
        <v>460</v>
      </c>
      <c r="D290" s="140"/>
      <c r="E290" s="31">
        <v>0</v>
      </c>
      <c r="F290" s="95"/>
      <c r="G290" s="33"/>
      <c r="H290" s="95"/>
      <c r="I290" s="153"/>
      <c r="J290" s="154"/>
      <c r="K290" s="95"/>
      <c r="L290" s="95"/>
      <c r="M290" s="95"/>
    </row>
    <row r="291" spans="1:13" s="155" customFormat="1" ht="11.25" outlineLevel="3">
      <c r="A291" s="151"/>
      <c r="B291" s="140"/>
      <c r="C291" s="152" t="s">
        <v>826</v>
      </c>
      <c r="D291" s="140"/>
      <c r="E291" s="31">
        <v>14.66</v>
      </c>
      <c r="F291" s="95"/>
      <c r="G291" s="33"/>
      <c r="H291" s="95"/>
      <c r="I291" s="153"/>
      <c r="J291" s="154"/>
      <c r="K291" s="95"/>
      <c r="L291" s="95"/>
      <c r="M291" s="95"/>
    </row>
    <row r="292" spans="1:13" s="155" customFormat="1" ht="11.25" outlineLevel="3">
      <c r="A292" s="151"/>
      <c r="B292" s="140"/>
      <c r="C292" s="152" t="s">
        <v>1245</v>
      </c>
      <c r="D292" s="140"/>
      <c r="E292" s="31">
        <v>45.7</v>
      </c>
      <c r="F292" s="95"/>
      <c r="G292" s="33"/>
      <c r="H292" s="95"/>
      <c r="I292" s="153"/>
      <c r="J292" s="154"/>
      <c r="K292" s="95"/>
      <c r="L292" s="95"/>
      <c r="M292" s="95"/>
    </row>
    <row r="293" spans="1:13" s="155" customFormat="1" ht="11.25" outlineLevel="3">
      <c r="A293" s="151"/>
      <c r="B293" s="140"/>
      <c r="C293" s="152" t="s">
        <v>538</v>
      </c>
      <c r="D293" s="140"/>
      <c r="E293" s="31">
        <v>9</v>
      </c>
      <c r="F293" s="95"/>
      <c r="G293" s="33"/>
      <c r="H293" s="95"/>
      <c r="I293" s="153"/>
      <c r="J293" s="154"/>
      <c r="K293" s="95"/>
      <c r="L293" s="95"/>
      <c r="M293" s="95"/>
    </row>
    <row r="294" spans="1:13" s="155" customFormat="1" ht="11.25" outlineLevel="3">
      <c r="A294" s="151"/>
      <c r="B294" s="140"/>
      <c r="C294" s="152" t="s">
        <v>972</v>
      </c>
      <c r="D294" s="140"/>
      <c r="E294" s="31">
        <v>41.599999999999994</v>
      </c>
      <c r="F294" s="95"/>
      <c r="G294" s="33"/>
      <c r="H294" s="95"/>
      <c r="I294" s="153"/>
      <c r="J294" s="154"/>
      <c r="K294" s="95"/>
      <c r="L294" s="95"/>
      <c r="M294" s="95"/>
    </row>
    <row r="295" spans="1:13" s="155" customFormat="1" ht="11.25" outlineLevel="3">
      <c r="A295" s="151"/>
      <c r="B295" s="140"/>
      <c r="C295" s="152" t="s">
        <v>84</v>
      </c>
      <c r="D295" s="140"/>
      <c r="E295" s="31">
        <v>0</v>
      </c>
      <c r="F295" s="95"/>
      <c r="G295" s="33"/>
      <c r="H295" s="95"/>
      <c r="I295" s="153"/>
      <c r="J295" s="154"/>
      <c r="K295" s="95"/>
      <c r="L295" s="95"/>
      <c r="M295" s="95"/>
    </row>
    <row r="296" spans="1:13" s="155" customFormat="1" ht="11.25" outlineLevel="3">
      <c r="A296" s="151"/>
      <c r="B296" s="140"/>
      <c r="C296" s="152" t="s">
        <v>540</v>
      </c>
      <c r="D296" s="140"/>
      <c r="E296" s="31">
        <v>5.9</v>
      </c>
      <c r="F296" s="95"/>
      <c r="G296" s="33"/>
      <c r="H296" s="95"/>
      <c r="I296" s="153"/>
      <c r="J296" s="154"/>
      <c r="K296" s="95"/>
      <c r="L296" s="95"/>
      <c r="M296" s="95"/>
    </row>
    <row r="297" spans="1:13" s="155" customFormat="1" ht="11.25" outlineLevel="3">
      <c r="A297" s="151"/>
      <c r="B297" s="140"/>
      <c r="C297" s="152" t="s">
        <v>541</v>
      </c>
      <c r="D297" s="140"/>
      <c r="E297" s="31">
        <v>4.5999999999999996</v>
      </c>
      <c r="F297" s="95"/>
      <c r="G297" s="33"/>
      <c r="H297" s="95"/>
      <c r="I297" s="153"/>
      <c r="J297" s="154"/>
      <c r="K297" s="95"/>
      <c r="L297" s="95"/>
      <c r="M297" s="95"/>
    </row>
    <row r="298" spans="1:13" s="155" customFormat="1" ht="11.25" outlineLevel="3">
      <c r="A298" s="151"/>
      <c r="B298" s="140"/>
      <c r="C298" s="152" t="s">
        <v>543</v>
      </c>
      <c r="D298" s="140"/>
      <c r="E298" s="31">
        <v>6.6</v>
      </c>
      <c r="F298" s="95"/>
      <c r="G298" s="33"/>
      <c r="H298" s="95"/>
      <c r="I298" s="153"/>
      <c r="J298" s="154"/>
      <c r="K298" s="95"/>
      <c r="L298" s="95"/>
      <c r="M298" s="95"/>
    </row>
    <row r="299" spans="1:13" s="155" customFormat="1" ht="11.25" outlineLevel="3">
      <c r="A299" s="151"/>
      <c r="B299" s="140"/>
      <c r="C299" s="152" t="s">
        <v>544</v>
      </c>
      <c r="D299" s="140"/>
      <c r="E299" s="31">
        <v>5.4</v>
      </c>
      <c r="F299" s="95"/>
      <c r="G299" s="33"/>
      <c r="H299" s="95"/>
      <c r="I299" s="153"/>
      <c r="J299" s="154"/>
      <c r="K299" s="95"/>
      <c r="L299" s="95"/>
      <c r="M299" s="95"/>
    </row>
    <row r="300" spans="1:13" s="155" customFormat="1" ht="11.25" outlineLevel="3">
      <c r="A300" s="151"/>
      <c r="B300" s="140"/>
      <c r="C300" s="152" t="s">
        <v>736</v>
      </c>
      <c r="D300" s="140"/>
      <c r="E300" s="31">
        <v>49</v>
      </c>
      <c r="F300" s="95"/>
      <c r="G300" s="33"/>
      <c r="H300" s="95"/>
      <c r="I300" s="153"/>
      <c r="J300" s="154"/>
      <c r="K300" s="95"/>
      <c r="L300" s="95"/>
      <c r="M300" s="95"/>
    </row>
    <row r="301" spans="1:13" s="155" customFormat="1" ht="11.25" outlineLevel="3">
      <c r="A301" s="151"/>
      <c r="B301" s="140"/>
      <c r="C301" s="152" t="s">
        <v>716</v>
      </c>
      <c r="D301" s="140"/>
      <c r="E301" s="31">
        <v>21</v>
      </c>
      <c r="F301" s="95"/>
      <c r="G301" s="33"/>
      <c r="H301" s="95"/>
      <c r="I301" s="153"/>
      <c r="J301" s="154"/>
      <c r="K301" s="95"/>
      <c r="L301" s="95"/>
      <c r="M301" s="95"/>
    </row>
    <row r="302" spans="1:13" s="155" customFormat="1" ht="11.25" outlineLevel="3">
      <c r="A302" s="151"/>
      <c r="B302" s="140"/>
      <c r="C302" s="152" t="s">
        <v>545</v>
      </c>
      <c r="D302" s="140"/>
      <c r="E302" s="31">
        <v>6</v>
      </c>
      <c r="F302" s="95"/>
      <c r="G302" s="33"/>
      <c r="H302" s="95"/>
      <c r="I302" s="153"/>
      <c r="J302" s="154"/>
      <c r="K302" s="95"/>
      <c r="L302" s="95"/>
      <c r="M302" s="95"/>
    </row>
    <row r="303" spans="1:13" s="155" customFormat="1" ht="11.25" outlineLevel="3">
      <c r="A303" s="151"/>
      <c r="B303" s="140"/>
      <c r="C303" s="152" t="s">
        <v>546</v>
      </c>
      <c r="D303" s="140"/>
      <c r="E303" s="31">
        <v>14</v>
      </c>
      <c r="F303" s="95"/>
      <c r="G303" s="33"/>
      <c r="H303" s="95"/>
      <c r="I303" s="153"/>
      <c r="J303" s="154"/>
      <c r="K303" s="95"/>
      <c r="L303" s="95"/>
      <c r="M303" s="95"/>
    </row>
    <row r="304" spans="1:13" s="155" customFormat="1" ht="11.25" outlineLevel="3">
      <c r="A304" s="151"/>
      <c r="B304" s="140"/>
      <c r="C304" s="152" t="s">
        <v>85</v>
      </c>
      <c r="D304" s="140"/>
      <c r="E304" s="31">
        <v>0</v>
      </c>
      <c r="F304" s="95"/>
      <c r="G304" s="33"/>
      <c r="H304" s="95"/>
      <c r="I304" s="153"/>
      <c r="J304" s="154"/>
      <c r="K304" s="95"/>
      <c r="L304" s="95"/>
      <c r="M304" s="95"/>
    </row>
    <row r="305" spans="1:13" s="155" customFormat="1" ht="11.25" outlineLevel="3">
      <c r="A305" s="151"/>
      <c r="B305" s="140"/>
      <c r="C305" s="152" t="s">
        <v>547</v>
      </c>
      <c r="D305" s="140"/>
      <c r="E305" s="31">
        <v>6</v>
      </c>
      <c r="F305" s="95"/>
      <c r="G305" s="33"/>
      <c r="H305" s="95"/>
      <c r="I305" s="153"/>
      <c r="J305" s="154"/>
      <c r="K305" s="95"/>
      <c r="L305" s="95"/>
      <c r="M305" s="95"/>
    </row>
    <row r="306" spans="1:13" s="155" customFormat="1" ht="11.25" outlineLevel="3">
      <c r="A306" s="151"/>
      <c r="B306" s="140"/>
      <c r="C306" s="152" t="s">
        <v>548</v>
      </c>
      <c r="D306" s="140"/>
      <c r="E306" s="31">
        <v>4.3</v>
      </c>
      <c r="F306" s="95"/>
      <c r="G306" s="33"/>
      <c r="H306" s="95"/>
      <c r="I306" s="153"/>
      <c r="J306" s="154"/>
      <c r="K306" s="95"/>
      <c r="L306" s="95"/>
      <c r="M306" s="95"/>
    </row>
    <row r="307" spans="1:13" s="155" customFormat="1" ht="11.25" outlineLevel="3">
      <c r="A307" s="151"/>
      <c r="B307" s="140"/>
      <c r="C307" s="152" t="s">
        <v>549</v>
      </c>
      <c r="D307" s="140"/>
      <c r="E307" s="31">
        <v>6</v>
      </c>
      <c r="F307" s="95"/>
      <c r="G307" s="33"/>
      <c r="H307" s="95"/>
      <c r="I307" s="153"/>
      <c r="J307" s="154"/>
      <c r="K307" s="95"/>
      <c r="L307" s="95"/>
      <c r="M307" s="95"/>
    </row>
    <row r="308" spans="1:13" s="155" customFormat="1" ht="11.25" outlineLevel="3">
      <c r="A308" s="151"/>
      <c r="B308" s="140"/>
      <c r="C308" s="152" t="s">
        <v>917</v>
      </c>
      <c r="D308" s="140"/>
      <c r="E308" s="31">
        <v>5.3</v>
      </c>
      <c r="F308" s="95"/>
      <c r="G308" s="33"/>
      <c r="H308" s="95"/>
      <c r="I308" s="153"/>
      <c r="J308" s="154"/>
      <c r="K308" s="95"/>
      <c r="L308" s="95"/>
      <c r="M308" s="95"/>
    </row>
    <row r="309" spans="1:13" s="155" customFormat="1" ht="11.25" outlineLevel="3">
      <c r="A309" s="151"/>
      <c r="B309" s="140"/>
      <c r="C309" s="152" t="s">
        <v>112</v>
      </c>
      <c r="D309" s="140"/>
      <c r="E309" s="31">
        <v>0</v>
      </c>
      <c r="F309" s="95"/>
      <c r="G309" s="33"/>
      <c r="H309" s="95"/>
      <c r="I309" s="153"/>
      <c r="J309" s="154"/>
      <c r="K309" s="95"/>
      <c r="L309" s="95"/>
      <c r="M309" s="95"/>
    </row>
    <row r="310" spans="1:13" s="155" customFormat="1" ht="11.25" outlineLevel="3">
      <c r="A310" s="151"/>
      <c r="B310" s="140"/>
      <c r="C310" s="152" t="s">
        <v>1170</v>
      </c>
      <c r="D310" s="140"/>
      <c r="E310" s="31">
        <v>17.2</v>
      </c>
      <c r="F310" s="95"/>
      <c r="G310" s="33"/>
      <c r="H310" s="95"/>
      <c r="I310" s="153"/>
      <c r="J310" s="154"/>
      <c r="K310" s="95"/>
      <c r="L310" s="95"/>
      <c r="M310" s="95"/>
    </row>
    <row r="311" spans="1:13" s="155" customFormat="1" ht="11.25" outlineLevel="3">
      <c r="A311" s="151"/>
      <c r="B311" s="140"/>
      <c r="C311" s="152" t="s">
        <v>550</v>
      </c>
      <c r="D311" s="140"/>
      <c r="E311" s="31">
        <v>8.8000000000000007</v>
      </c>
      <c r="F311" s="95"/>
      <c r="G311" s="33"/>
      <c r="H311" s="95"/>
      <c r="I311" s="153"/>
      <c r="J311" s="154"/>
      <c r="K311" s="95"/>
      <c r="L311" s="95"/>
      <c r="M311" s="95"/>
    </row>
    <row r="312" spans="1:13" s="155" customFormat="1" ht="11.25" outlineLevel="3">
      <c r="A312" s="151"/>
      <c r="B312" s="140"/>
      <c r="C312" s="152" t="s">
        <v>551</v>
      </c>
      <c r="D312" s="140"/>
      <c r="E312" s="31">
        <v>4.4000000000000004</v>
      </c>
      <c r="F312" s="95"/>
      <c r="G312" s="33"/>
      <c r="H312" s="95"/>
      <c r="I312" s="153"/>
      <c r="J312" s="154"/>
      <c r="K312" s="95"/>
      <c r="L312" s="95"/>
      <c r="M312" s="95"/>
    </row>
    <row r="313" spans="1:13" s="155" customFormat="1" ht="11.25" outlineLevel="3">
      <c r="A313" s="151"/>
      <c r="B313" s="140"/>
      <c r="C313" s="152" t="s">
        <v>552</v>
      </c>
      <c r="D313" s="140"/>
      <c r="E313" s="31">
        <v>4.4000000000000004</v>
      </c>
      <c r="F313" s="95"/>
      <c r="G313" s="33"/>
      <c r="H313" s="95"/>
      <c r="I313" s="153"/>
      <c r="J313" s="154"/>
      <c r="K313" s="95"/>
      <c r="L313" s="95"/>
      <c r="M313" s="95"/>
    </row>
    <row r="314" spans="1:13" s="155" customFormat="1" ht="11.25" outlineLevel="3">
      <c r="A314" s="151"/>
      <c r="B314" s="140"/>
      <c r="C314" s="152" t="s">
        <v>553</v>
      </c>
      <c r="D314" s="140"/>
      <c r="E314" s="31">
        <v>8.8000000000000007</v>
      </c>
      <c r="F314" s="95"/>
      <c r="G314" s="33"/>
      <c r="H314" s="95"/>
      <c r="I314" s="153"/>
      <c r="J314" s="154"/>
      <c r="K314" s="95"/>
      <c r="L314" s="95"/>
      <c r="M314" s="95"/>
    </row>
    <row r="315" spans="1:13" s="155" customFormat="1" ht="11.25" outlineLevel="3">
      <c r="A315" s="151"/>
      <c r="B315" s="140"/>
      <c r="C315" s="152" t="s">
        <v>554</v>
      </c>
      <c r="D315" s="140"/>
      <c r="E315" s="31">
        <v>4.5999999999999996</v>
      </c>
      <c r="F315" s="95"/>
      <c r="G315" s="33"/>
      <c r="H315" s="95"/>
      <c r="I315" s="153"/>
      <c r="J315" s="154"/>
      <c r="K315" s="95"/>
      <c r="L315" s="95"/>
      <c r="M315" s="95"/>
    </row>
    <row r="316" spans="1:13" s="155" customFormat="1" ht="11.25" outlineLevel="3">
      <c r="A316" s="151"/>
      <c r="B316" s="140"/>
      <c r="C316" s="152" t="s">
        <v>768</v>
      </c>
      <c r="D316" s="140"/>
      <c r="E316" s="31">
        <v>20.7</v>
      </c>
      <c r="F316" s="95"/>
      <c r="G316" s="33"/>
      <c r="H316" s="95"/>
      <c r="I316" s="153"/>
      <c r="J316" s="154"/>
      <c r="K316" s="95"/>
      <c r="L316" s="95"/>
      <c r="M316" s="95"/>
    </row>
    <row r="317" spans="1:13" s="155" customFormat="1" ht="11.25" outlineLevel="3">
      <c r="A317" s="151"/>
      <c r="B317" s="140"/>
      <c r="C317" s="152" t="s">
        <v>1009</v>
      </c>
      <c r="D317" s="140"/>
      <c r="E317" s="31">
        <v>14.5</v>
      </c>
      <c r="F317" s="95"/>
      <c r="G317" s="33"/>
      <c r="H317" s="95"/>
      <c r="I317" s="153"/>
      <c r="J317" s="154"/>
      <c r="K317" s="95"/>
      <c r="L317" s="95"/>
      <c r="M317" s="95"/>
    </row>
    <row r="318" spans="1:13" s="155" customFormat="1" ht="11.25" outlineLevel="3">
      <c r="A318" s="151"/>
      <c r="B318" s="140"/>
      <c r="C318" s="152" t="s">
        <v>91</v>
      </c>
      <c r="D318" s="140"/>
      <c r="E318" s="31">
        <v>0</v>
      </c>
      <c r="F318" s="95"/>
      <c r="G318" s="33"/>
      <c r="H318" s="95"/>
      <c r="I318" s="153"/>
      <c r="J318" s="154"/>
      <c r="K318" s="95"/>
      <c r="L318" s="95"/>
      <c r="M318" s="95"/>
    </row>
    <row r="319" spans="1:13" s="155" customFormat="1" ht="11.25" outlineLevel="3">
      <c r="A319" s="151"/>
      <c r="B319" s="140"/>
      <c r="C319" s="152" t="s">
        <v>555</v>
      </c>
      <c r="D319" s="140"/>
      <c r="E319" s="31">
        <v>4.5999999999999996</v>
      </c>
      <c r="F319" s="95"/>
      <c r="G319" s="33"/>
      <c r="H319" s="95"/>
      <c r="I319" s="153"/>
      <c r="J319" s="154"/>
      <c r="K319" s="95"/>
      <c r="L319" s="95"/>
      <c r="M319" s="95"/>
    </row>
    <row r="320" spans="1:13" s="57" customFormat="1" ht="12" outlineLevel="2">
      <c r="A320" s="120">
        <v>14</v>
      </c>
      <c r="B320" s="121" t="s">
        <v>157</v>
      </c>
      <c r="C320" s="122" t="s">
        <v>1918</v>
      </c>
      <c r="D320" s="123" t="s">
        <v>11</v>
      </c>
      <c r="E320" s="24">
        <v>54.809999999999995</v>
      </c>
      <c r="F320" s="94">
        <v>0</v>
      </c>
      <c r="G320" s="24">
        <f>E320*(1+F320/100)</f>
        <v>54.809999999999995</v>
      </c>
      <c r="H320" s="94"/>
      <c r="I320" s="119">
        <f>G320*H320</f>
        <v>0</v>
      </c>
      <c r="J320" s="124">
        <v>1.2E-4</v>
      </c>
      <c r="K320" s="125">
        <f>G320*J320</f>
        <v>6.5771999999999992E-3</v>
      </c>
      <c r="L320" s="124"/>
      <c r="M320" s="125">
        <f>G320*L320</f>
        <v>0</v>
      </c>
    </row>
    <row r="321" spans="1:13" s="155" customFormat="1" ht="11.25" outlineLevel="3">
      <c r="A321" s="151"/>
      <c r="B321" s="140"/>
      <c r="C321" s="152" t="s">
        <v>87</v>
      </c>
      <c r="D321" s="140"/>
      <c r="E321" s="31">
        <v>0</v>
      </c>
      <c r="F321" s="95"/>
      <c r="G321" s="33"/>
      <c r="H321" s="95"/>
      <c r="I321" s="153"/>
      <c r="J321" s="154"/>
      <c r="K321" s="95"/>
      <c r="L321" s="95"/>
      <c r="M321" s="95"/>
    </row>
    <row r="322" spans="1:13" s="155" customFormat="1" ht="11.25" outlineLevel="3">
      <c r="A322" s="151"/>
      <c r="B322" s="140"/>
      <c r="C322" s="152" t="s">
        <v>836</v>
      </c>
      <c r="D322" s="140"/>
      <c r="E322" s="31">
        <v>5.86</v>
      </c>
      <c r="F322" s="95"/>
      <c r="G322" s="33"/>
      <c r="H322" s="95"/>
      <c r="I322" s="153"/>
      <c r="J322" s="154"/>
      <c r="K322" s="95"/>
      <c r="L322" s="95"/>
      <c r="M322" s="95"/>
    </row>
    <row r="323" spans="1:13" s="155" customFormat="1" ht="11.25" outlineLevel="3">
      <c r="A323" s="151"/>
      <c r="B323" s="140"/>
      <c r="C323" s="152" t="s">
        <v>84</v>
      </c>
      <c r="D323" s="140"/>
      <c r="E323" s="31">
        <v>0</v>
      </c>
      <c r="F323" s="95"/>
      <c r="G323" s="33"/>
      <c r="H323" s="95"/>
      <c r="I323" s="153"/>
      <c r="J323" s="154"/>
      <c r="K323" s="95"/>
      <c r="L323" s="95"/>
      <c r="M323" s="95"/>
    </row>
    <row r="324" spans="1:13" s="155" customFormat="1" ht="11.25" outlineLevel="3">
      <c r="A324" s="151"/>
      <c r="B324" s="140"/>
      <c r="C324" s="152" t="s">
        <v>1300</v>
      </c>
      <c r="D324" s="140"/>
      <c r="E324" s="31">
        <v>12.39</v>
      </c>
      <c r="F324" s="95"/>
      <c r="G324" s="33"/>
      <c r="H324" s="95"/>
      <c r="I324" s="153"/>
      <c r="J324" s="154"/>
      <c r="K324" s="95"/>
      <c r="L324" s="95"/>
      <c r="M324" s="95"/>
    </row>
    <row r="325" spans="1:13" s="155" customFormat="1" ht="22.5" outlineLevel="3">
      <c r="A325" s="151"/>
      <c r="B325" s="140"/>
      <c r="C325" s="152" t="s">
        <v>1404</v>
      </c>
      <c r="D325" s="140"/>
      <c r="E325" s="31">
        <v>20.549999999999997</v>
      </c>
      <c r="F325" s="95"/>
      <c r="G325" s="33"/>
      <c r="H325" s="95"/>
      <c r="I325" s="153"/>
      <c r="J325" s="154"/>
      <c r="K325" s="95"/>
      <c r="L325" s="95"/>
      <c r="M325" s="95"/>
    </row>
    <row r="326" spans="1:13" s="155" customFormat="1" ht="11.25" outlineLevel="3">
      <c r="A326" s="151"/>
      <c r="B326" s="140"/>
      <c r="C326" s="152" t="s">
        <v>1227</v>
      </c>
      <c r="D326" s="140"/>
      <c r="E326" s="31">
        <v>11.27</v>
      </c>
      <c r="F326" s="95"/>
      <c r="G326" s="33"/>
      <c r="H326" s="95"/>
      <c r="I326" s="153"/>
      <c r="J326" s="154"/>
      <c r="K326" s="95"/>
      <c r="L326" s="95"/>
      <c r="M326" s="95"/>
    </row>
    <row r="327" spans="1:13" s="155" customFormat="1" ht="11.25" outlineLevel="3">
      <c r="A327" s="151"/>
      <c r="B327" s="140"/>
      <c r="C327" s="152" t="s">
        <v>670</v>
      </c>
      <c r="D327" s="140"/>
      <c r="E327" s="31">
        <v>4.74</v>
      </c>
      <c r="F327" s="95"/>
      <c r="G327" s="33"/>
      <c r="H327" s="95"/>
      <c r="I327" s="153"/>
      <c r="J327" s="154"/>
      <c r="K327" s="95"/>
      <c r="L327" s="95"/>
      <c r="M327" s="95"/>
    </row>
    <row r="328" spans="1:13" s="117" customFormat="1" ht="12.75" customHeight="1" outlineLevel="2">
      <c r="A328" s="156"/>
      <c r="B328" s="157"/>
      <c r="C328" s="158"/>
      <c r="D328" s="157"/>
      <c r="E328" s="43"/>
      <c r="F328" s="96"/>
      <c r="G328" s="43"/>
      <c r="H328" s="96"/>
      <c r="I328" s="115"/>
      <c r="J328" s="159"/>
      <c r="K328" s="96"/>
      <c r="L328" s="96"/>
      <c r="M328" s="96"/>
    </row>
    <row r="329" spans="1:13" s="176" customFormat="1" ht="16.5" customHeight="1" outlineLevel="1">
      <c r="A329" s="170"/>
      <c r="B329" s="171"/>
      <c r="C329" s="171" t="s">
        <v>1361</v>
      </c>
      <c r="D329" s="172"/>
      <c r="E329" s="20"/>
      <c r="F329" s="93"/>
      <c r="G329" s="20"/>
      <c r="H329" s="93"/>
      <c r="I329" s="173">
        <f>SUBTOTAL(9,I330:I430)</f>
        <v>0</v>
      </c>
      <c r="J329" s="174"/>
      <c r="K329" s="175">
        <f>SUBTOTAL(9,K330:K430)</f>
        <v>4.8789752328000002</v>
      </c>
      <c r="L329" s="93"/>
      <c r="M329" s="175">
        <f>SUBTOTAL(9,M330:M430)</f>
        <v>0</v>
      </c>
    </row>
    <row r="330" spans="1:13" s="57" customFormat="1" ht="24" outlineLevel="2">
      <c r="A330" s="120">
        <v>1</v>
      </c>
      <c r="B330" s="121" t="s">
        <v>152</v>
      </c>
      <c r="C330" s="122" t="s">
        <v>1924</v>
      </c>
      <c r="D330" s="123" t="s">
        <v>12</v>
      </c>
      <c r="E330" s="24">
        <v>8.1881999999999996E-2</v>
      </c>
      <c r="F330" s="94">
        <v>0</v>
      </c>
      <c r="G330" s="24">
        <f>E330*(1+F330/100)</f>
        <v>8.1881999999999996E-2</v>
      </c>
      <c r="H330" s="94"/>
      <c r="I330" s="119">
        <f>G330*H330</f>
        <v>0</v>
      </c>
      <c r="J330" s="124">
        <v>1.0900000000000001</v>
      </c>
      <c r="K330" s="125">
        <f>G330*J330</f>
        <v>8.9251380000000005E-2</v>
      </c>
      <c r="L330" s="124"/>
      <c r="M330" s="125">
        <f>G330*L330</f>
        <v>0</v>
      </c>
    </row>
    <row r="331" spans="1:13" s="155" customFormat="1" ht="11.25" outlineLevel="3">
      <c r="A331" s="151"/>
      <c r="B331" s="140"/>
      <c r="C331" s="152" t="s">
        <v>460</v>
      </c>
      <c r="D331" s="140"/>
      <c r="E331" s="31">
        <v>0</v>
      </c>
      <c r="F331" s="95"/>
      <c r="G331" s="33"/>
      <c r="H331" s="95"/>
      <c r="I331" s="153"/>
      <c r="J331" s="154"/>
      <c r="K331" s="95"/>
      <c r="L331" s="95"/>
      <c r="M331" s="95"/>
    </row>
    <row r="332" spans="1:13" s="155" customFormat="1" ht="11.25" outlineLevel="3">
      <c r="A332" s="151"/>
      <c r="B332" s="140"/>
      <c r="C332" s="152" t="s">
        <v>1724</v>
      </c>
      <c r="D332" s="140"/>
      <c r="E332" s="31">
        <v>3.7739999999999996E-2</v>
      </c>
      <c r="F332" s="95"/>
      <c r="G332" s="33"/>
      <c r="H332" s="95"/>
      <c r="I332" s="153"/>
      <c r="J332" s="154"/>
      <c r="K332" s="95"/>
      <c r="L332" s="95"/>
      <c r="M332" s="95"/>
    </row>
    <row r="333" spans="1:13" s="155" customFormat="1" ht="11.25" outlineLevel="3">
      <c r="A333" s="151"/>
      <c r="B333" s="140"/>
      <c r="C333" s="152" t="s">
        <v>1725</v>
      </c>
      <c r="D333" s="140"/>
      <c r="E333" s="31">
        <v>3.3299999999999996E-2</v>
      </c>
      <c r="F333" s="95"/>
      <c r="G333" s="33"/>
      <c r="H333" s="95"/>
      <c r="I333" s="153"/>
      <c r="J333" s="154"/>
      <c r="K333" s="95"/>
      <c r="L333" s="95"/>
      <c r="M333" s="95"/>
    </row>
    <row r="334" spans="1:13" s="155" customFormat="1" ht="11.25" outlineLevel="3">
      <c r="A334" s="151"/>
      <c r="B334" s="140"/>
      <c r="C334" s="152" t="s">
        <v>84</v>
      </c>
      <c r="D334" s="140"/>
      <c r="E334" s="31">
        <v>0</v>
      </c>
      <c r="F334" s="95"/>
      <c r="G334" s="33"/>
      <c r="H334" s="95"/>
      <c r="I334" s="153"/>
      <c r="J334" s="154"/>
      <c r="K334" s="95"/>
      <c r="L334" s="95"/>
      <c r="M334" s="95"/>
    </row>
    <row r="335" spans="1:13" s="155" customFormat="1" ht="11.25" outlineLevel="3">
      <c r="A335" s="151"/>
      <c r="B335" s="140"/>
      <c r="C335" s="152" t="s">
        <v>1709</v>
      </c>
      <c r="D335" s="140"/>
      <c r="E335" s="31">
        <v>1.0842000000000001E-2</v>
      </c>
      <c r="F335" s="95"/>
      <c r="G335" s="33"/>
      <c r="H335" s="95"/>
      <c r="I335" s="153"/>
      <c r="J335" s="154"/>
      <c r="K335" s="95"/>
      <c r="L335" s="95"/>
      <c r="M335" s="95"/>
    </row>
    <row r="336" spans="1:13" s="57" customFormat="1" ht="24" outlineLevel="2">
      <c r="A336" s="120">
        <v>2</v>
      </c>
      <c r="B336" s="121" t="s">
        <v>153</v>
      </c>
      <c r="C336" s="122" t="s">
        <v>1947</v>
      </c>
      <c r="D336" s="123" t="s">
        <v>12</v>
      </c>
      <c r="E336" s="24">
        <v>0.37254300000000001</v>
      </c>
      <c r="F336" s="94">
        <v>0</v>
      </c>
      <c r="G336" s="24">
        <f>E336*(1+F336/100)</f>
        <v>0.37254300000000001</v>
      </c>
      <c r="H336" s="94"/>
      <c r="I336" s="119">
        <f>G336*H336</f>
        <v>0</v>
      </c>
      <c r="J336" s="124">
        <v>1.0900000000000001</v>
      </c>
      <c r="K336" s="125">
        <f>G336*J336</f>
        <v>0.40607187000000006</v>
      </c>
      <c r="L336" s="124"/>
      <c r="M336" s="125">
        <f>G336*L336</f>
        <v>0</v>
      </c>
    </row>
    <row r="337" spans="1:13" s="155" customFormat="1" ht="11.25" outlineLevel="3">
      <c r="A337" s="151"/>
      <c r="B337" s="140"/>
      <c r="C337" s="152" t="s">
        <v>84</v>
      </c>
      <c r="D337" s="140"/>
      <c r="E337" s="31">
        <v>0</v>
      </c>
      <c r="F337" s="95"/>
      <c r="G337" s="33"/>
      <c r="H337" s="95"/>
      <c r="I337" s="153"/>
      <c r="J337" s="154"/>
      <c r="K337" s="95"/>
      <c r="L337" s="95"/>
      <c r="M337" s="95"/>
    </row>
    <row r="338" spans="1:13" s="155" customFormat="1" ht="11.25" outlineLevel="3">
      <c r="A338" s="151"/>
      <c r="B338" s="140"/>
      <c r="C338" s="152" t="s">
        <v>783</v>
      </c>
      <c r="D338" s="140"/>
      <c r="E338" s="31">
        <v>0</v>
      </c>
      <c r="F338" s="95"/>
      <c r="G338" s="33"/>
      <c r="H338" s="95"/>
      <c r="I338" s="153"/>
      <c r="J338" s="154"/>
      <c r="K338" s="95"/>
      <c r="L338" s="95"/>
      <c r="M338" s="95"/>
    </row>
    <row r="339" spans="1:13" s="155" customFormat="1" ht="22.5" outlineLevel="3">
      <c r="A339" s="151"/>
      <c r="B339" s="140"/>
      <c r="C339" s="152" t="s">
        <v>1885</v>
      </c>
      <c r="D339" s="140"/>
      <c r="E339" s="31">
        <v>0.25800000000000001</v>
      </c>
      <c r="F339" s="95"/>
      <c r="G339" s="33"/>
      <c r="H339" s="95"/>
      <c r="I339" s="153"/>
      <c r="J339" s="154"/>
      <c r="K339" s="95"/>
      <c r="L339" s="95"/>
      <c r="M339" s="95"/>
    </row>
    <row r="340" spans="1:13" s="155" customFormat="1" ht="11.25" outlineLevel="3">
      <c r="A340" s="151"/>
      <c r="B340" s="140"/>
      <c r="C340" s="152" t="s">
        <v>1727</v>
      </c>
      <c r="D340" s="140"/>
      <c r="E340" s="31">
        <v>0.11454300000000001</v>
      </c>
      <c r="F340" s="95"/>
      <c r="G340" s="33"/>
      <c r="H340" s="95"/>
      <c r="I340" s="153"/>
      <c r="J340" s="154"/>
      <c r="K340" s="95"/>
      <c r="L340" s="95"/>
      <c r="M340" s="95"/>
    </row>
    <row r="341" spans="1:13" s="57" customFormat="1" ht="24" outlineLevel="2">
      <c r="A341" s="120">
        <v>3</v>
      </c>
      <c r="B341" s="121" t="s">
        <v>393</v>
      </c>
      <c r="C341" s="122" t="s">
        <v>2130</v>
      </c>
      <c r="D341" s="123" t="s">
        <v>40</v>
      </c>
      <c r="E341" s="24">
        <v>12.672080000000001</v>
      </c>
      <c r="F341" s="94">
        <v>0</v>
      </c>
      <c r="G341" s="24">
        <f>E341*(1+F341/100)</f>
        <v>12.672080000000001</v>
      </c>
      <c r="H341" s="94"/>
      <c r="I341" s="119">
        <f>G341*H341</f>
        <v>0</v>
      </c>
      <c r="J341" s="124"/>
      <c r="K341" s="125">
        <f>G341*J341</f>
        <v>0</v>
      </c>
      <c r="L341" s="124"/>
      <c r="M341" s="125">
        <f>G341*L341</f>
        <v>0</v>
      </c>
    </row>
    <row r="342" spans="1:13" s="155" customFormat="1" ht="11.25" outlineLevel="3">
      <c r="A342" s="151"/>
      <c r="B342" s="140"/>
      <c r="C342" s="152" t="s">
        <v>783</v>
      </c>
      <c r="D342" s="140"/>
      <c r="E342" s="31">
        <v>0</v>
      </c>
      <c r="F342" s="95"/>
      <c r="G342" s="33"/>
      <c r="H342" s="95"/>
      <c r="I342" s="153"/>
      <c r="J342" s="154"/>
      <c r="K342" s="95"/>
      <c r="L342" s="95"/>
      <c r="M342" s="95"/>
    </row>
    <row r="343" spans="1:13" s="155" customFormat="1" ht="11.25" outlineLevel="3">
      <c r="A343" s="151"/>
      <c r="B343" s="140"/>
      <c r="C343" s="152" t="s">
        <v>929</v>
      </c>
      <c r="D343" s="140"/>
      <c r="E343" s="31">
        <v>6.9080000000000013</v>
      </c>
      <c r="F343" s="95"/>
      <c r="G343" s="33"/>
      <c r="H343" s="95"/>
      <c r="I343" s="153"/>
      <c r="J343" s="154"/>
      <c r="K343" s="95"/>
      <c r="L343" s="95"/>
      <c r="M343" s="95"/>
    </row>
    <row r="344" spans="1:13" s="155" customFormat="1" ht="11.25" outlineLevel="3">
      <c r="A344" s="151"/>
      <c r="B344" s="140"/>
      <c r="C344" s="152" t="s">
        <v>909</v>
      </c>
      <c r="D344" s="140"/>
      <c r="E344" s="31">
        <v>4.4063999999999997</v>
      </c>
      <c r="F344" s="95"/>
      <c r="G344" s="33"/>
      <c r="H344" s="95"/>
      <c r="I344" s="153"/>
      <c r="J344" s="154"/>
      <c r="K344" s="95"/>
      <c r="L344" s="95"/>
      <c r="M344" s="95"/>
    </row>
    <row r="345" spans="1:13" s="155" customFormat="1" ht="11.25" outlineLevel="3">
      <c r="A345" s="151"/>
      <c r="B345" s="140"/>
      <c r="C345" s="152" t="s">
        <v>1</v>
      </c>
      <c r="D345" s="140"/>
      <c r="E345" s="31">
        <v>11.314400000000001</v>
      </c>
      <c r="F345" s="95"/>
      <c r="G345" s="33"/>
      <c r="H345" s="95"/>
      <c r="I345" s="153"/>
      <c r="J345" s="154"/>
      <c r="K345" s="95"/>
      <c r="L345" s="95"/>
      <c r="M345" s="95"/>
    </row>
    <row r="346" spans="1:13" s="155" customFormat="1" ht="11.25" outlineLevel="3">
      <c r="A346" s="151"/>
      <c r="B346" s="140"/>
      <c r="C346" s="152" t="s">
        <v>1577</v>
      </c>
      <c r="D346" s="140"/>
      <c r="E346" s="31">
        <v>1.35768</v>
      </c>
      <c r="F346" s="95"/>
      <c r="G346" s="33"/>
      <c r="H346" s="95"/>
      <c r="I346" s="153"/>
      <c r="J346" s="154"/>
      <c r="K346" s="95"/>
      <c r="L346" s="95"/>
      <c r="M346" s="95"/>
    </row>
    <row r="347" spans="1:13" s="57" customFormat="1" ht="12" outlineLevel="2">
      <c r="A347" s="120">
        <v>4</v>
      </c>
      <c r="B347" s="121" t="s">
        <v>151</v>
      </c>
      <c r="C347" s="122" t="s">
        <v>1224</v>
      </c>
      <c r="D347" s="123" t="s">
        <v>42</v>
      </c>
      <c r="E347" s="24">
        <v>1.1167400000000001</v>
      </c>
      <c r="F347" s="94">
        <v>0</v>
      </c>
      <c r="G347" s="24">
        <f>E347*(1+F347/100)</f>
        <v>1.1167400000000001</v>
      </c>
      <c r="H347" s="94"/>
      <c r="I347" s="119">
        <f>G347*H347</f>
        <v>0</v>
      </c>
      <c r="J347" s="124">
        <v>1.94302</v>
      </c>
      <c r="K347" s="125">
        <f>G347*J347</f>
        <v>2.1698481547999999</v>
      </c>
      <c r="L347" s="124"/>
      <c r="M347" s="125">
        <f>G347*L347</f>
        <v>0</v>
      </c>
    </row>
    <row r="348" spans="1:13" s="155" customFormat="1" ht="11.25" outlineLevel="3">
      <c r="A348" s="151"/>
      <c r="B348" s="140"/>
      <c r="C348" s="152" t="s">
        <v>460</v>
      </c>
      <c r="D348" s="140"/>
      <c r="E348" s="31">
        <v>0</v>
      </c>
      <c r="F348" s="95"/>
      <c r="G348" s="33"/>
      <c r="H348" s="95"/>
      <c r="I348" s="153"/>
      <c r="J348" s="154"/>
      <c r="K348" s="95"/>
      <c r="L348" s="95"/>
      <c r="M348" s="95"/>
    </row>
    <row r="349" spans="1:13" s="155" customFormat="1" ht="11.25" outlineLevel="3">
      <c r="A349" s="151"/>
      <c r="B349" s="140"/>
      <c r="C349" s="152" t="s">
        <v>1673</v>
      </c>
      <c r="D349" s="140"/>
      <c r="E349" s="31">
        <v>0.13838</v>
      </c>
      <c r="F349" s="95"/>
      <c r="G349" s="33"/>
      <c r="H349" s="95"/>
      <c r="I349" s="153"/>
      <c r="J349" s="154"/>
      <c r="K349" s="95"/>
      <c r="L349" s="95"/>
      <c r="M349" s="95"/>
    </row>
    <row r="350" spans="1:13" s="155" customFormat="1" ht="11.25" outlineLevel="3">
      <c r="A350" s="151"/>
      <c r="B350" s="140"/>
      <c r="C350" s="152" t="s">
        <v>1674</v>
      </c>
      <c r="D350" s="140"/>
      <c r="E350" s="31">
        <v>9.8999999999999991E-2</v>
      </c>
      <c r="F350" s="95"/>
      <c r="G350" s="33"/>
      <c r="H350" s="95"/>
      <c r="I350" s="153"/>
      <c r="J350" s="154"/>
      <c r="K350" s="95"/>
      <c r="L350" s="95"/>
      <c r="M350" s="95"/>
    </row>
    <row r="351" spans="1:13" s="155" customFormat="1" ht="11.25" outlineLevel="3">
      <c r="A351" s="151"/>
      <c r="B351" s="140"/>
      <c r="C351" s="152" t="s">
        <v>84</v>
      </c>
      <c r="D351" s="140"/>
      <c r="E351" s="31">
        <v>0</v>
      </c>
      <c r="F351" s="95"/>
      <c r="G351" s="33"/>
      <c r="H351" s="95"/>
      <c r="I351" s="153"/>
      <c r="J351" s="154"/>
      <c r="K351" s="95"/>
      <c r="L351" s="95"/>
      <c r="M351" s="95"/>
    </row>
    <row r="352" spans="1:13" s="155" customFormat="1" ht="11.25" outlineLevel="3">
      <c r="A352" s="151"/>
      <c r="B352" s="140"/>
      <c r="C352" s="152" t="s">
        <v>1678</v>
      </c>
      <c r="D352" s="140"/>
      <c r="E352" s="31">
        <v>3.9000000000000007E-2</v>
      </c>
      <c r="F352" s="95"/>
      <c r="G352" s="33"/>
      <c r="H352" s="95"/>
      <c r="I352" s="153"/>
      <c r="J352" s="154"/>
      <c r="K352" s="95"/>
      <c r="L352" s="95"/>
      <c r="M352" s="95"/>
    </row>
    <row r="353" spans="1:13" s="155" customFormat="1" ht="11.25" outlineLevel="3">
      <c r="A353" s="151"/>
      <c r="B353" s="140"/>
      <c r="C353" s="152" t="s">
        <v>783</v>
      </c>
      <c r="D353" s="140"/>
      <c r="E353" s="31">
        <v>0</v>
      </c>
      <c r="F353" s="95"/>
      <c r="G353" s="33"/>
      <c r="H353" s="95"/>
      <c r="I353" s="153"/>
      <c r="J353" s="154"/>
      <c r="K353" s="95"/>
      <c r="L353" s="95"/>
      <c r="M353" s="95"/>
    </row>
    <row r="354" spans="1:13" s="155" customFormat="1" ht="22.5" outlineLevel="3">
      <c r="A354" s="151"/>
      <c r="B354" s="140"/>
      <c r="C354" s="152" t="s">
        <v>1851</v>
      </c>
      <c r="D354" s="140"/>
      <c r="E354" s="31">
        <v>0.55200000000000005</v>
      </c>
      <c r="F354" s="95"/>
      <c r="G354" s="33"/>
      <c r="H354" s="95"/>
      <c r="I354" s="153"/>
      <c r="J354" s="154"/>
      <c r="K354" s="95"/>
      <c r="L354" s="95"/>
      <c r="M354" s="95"/>
    </row>
    <row r="355" spans="1:13" s="155" customFormat="1" ht="11.25" outlineLevel="3">
      <c r="A355" s="151"/>
      <c r="B355" s="140"/>
      <c r="C355" s="152" t="s">
        <v>1679</v>
      </c>
      <c r="D355" s="140"/>
      <c r="E355" s="31">
        <v>0.28836000000000001</v>
      </c>
      <c r="F355" s="95"/>
      <c r="G355" s="33"/>
      <c r="H355" s="95"/>
      <c r="I355" s="153"/>
      <c r="J355" s="154"/>
      <c r="K355" s="95"/>
      <c r="L355" s="95"/>
      <c r="M355" s="95"/>
    </row>
    <row r="356" spans="1:13" s="57" customFormat="1" ht="12" outlineLevel="2">
      <c r="A356" s="120">
        <v>5</v>
      </c>
      <c r="B356" s="121" t="s">
        <v>159</v>
      </c>
      <c r="C356" s="122" t="s">
        <v>1883</v>
      </c>
      <c r="D356" s="123" t="s">
        <v>41</v>
      </c>
      <c r="E356" s="24">
        <v>4.9356000000000009</v>
      </c>
      <c r="F356" s="94">
        <v>0</v>
      </c>
      <c r="G356" s="24">
        <f>E356*(1+F356/100)</f>
        <v>4.9356000000000009</v>
      </c>
      <c r="H356" s="94"/>
      <c r="I356" s="119">
        <f>G356*H356</f>
        <v>0</v>
      </c>
      <c r="J356" s="124">
        <v>0.17818000000000001</v>
      </c>
      <c r="K356" s="125">
        <f>G356*J356</f>
        <v>0.87942520800000024</v>
      </c>
      <c r="L356" s="124"/>
      <c r="M356" s="125">
        <f>G356*L356</f>
        <v>0</v>
      </c>
    </row>
    <row r="357" spans="1:13" s="155" customFormat="1" ht="11.25" outlineLevel="3">
      <c r="A357" s="151"/>
      <c r="B357" s="140"/>
      <c r="C357" s="152" t="s">
        <v>460</v>
      </c>
      <c r="D357" s="140"/>
      <c r="E357" s="31">
        <v>0</v>
      </c>
      <c r="F357" s="95"/>
      <c r="G357" s="33"/>
      <c r="H357" s="95"/>
      <c r="I357" s="153"/>
      <c r="J357" s="154"/>
      <c r="K357" s="95"/>
      <c r="L357" s="95"/>
      <c r="M357" s="95"/>
    </row>
    <row r="358" spans="1:13" s="155" customFormat="1" ht="11.25" outlineLevel="3">
      <c r="A358" s="151"/>
      <c r="B358" s="140"/>
      <c r="C358" s="152" t="s">
        <v>1625</v>
      </c>
      <c r="D358" s="140"/>
      <c r="E358" s="31">
        <v>0.40799999999999997</v>
      </c>
      <c r="F358" s="95"/>
      <c r="G358" s="33"/>
      <c r="H358" s="95"/>
      <c r="I358" s="153"/>
      <c r="J358" s="154"/>
      <c r="K358" s="95"/>
      <c r="L358" s="95"/>
      <c r="M358" s="95"/>
    </row>
    <row r="359" spans="1:13" s="155" customFormat="1" ht="11.25" outlineLevel="3">
      <c r="A359" s="151"/>
      <c r="B359" s="140"/>
      <c r="C359" s="152" t="s">
        <v>1626</v>
      </c>
      <c r="D359" s="140"/>
      <c r="E359" s="31">
        <v>0.72</v>
      </c>
      <c r="F359" s="95"/>
      <c r="G359" s="33"/>
      <c r="H359" s="95"/>
      <c r="I359" s="153"/>
      <c r="J359" s="154"/>
      <c r="K359" s="95"/>
      <c r="L359" s="95"/>
      <c r="M359" s="95"/>
    </row>
    <row r="360" spans="1:13" s="155" customFormat="1" ht="11.25" outlineLevel="3">
      <c r="A360" s="151"/>
      <c r="B360" s="140"/>
      <c r="C360" s="152" t="s">
        <v>84</v>
      </c>
      <c r="D360" s="140"/>
      <c r="E360" s="31">
        <v>0</v>
      </c>
      <c r="F360" s="95"/>
      <c r="G360" s="33"/>
      <c r="H360" s="95"/>
      <c r="I360" s="153"/>
      <c r="J360" s="154"/>
      <c r="K360" s="95"/>
      <c r="L360" s="95"/>
      <c r="M360" s="95"/>
    </row>
    <row r="361" spans="1:13" s="155" customFormat="1" ht="11.25" outlineLevel="3">
      <c r="A361" s="151"/>
      <c r="B361" s="140"/>
      <c r="C361" s="152" t="s">
        <v>1627</v>
      </c>
      <c r="D361" s="140"/>
      <c r="E361" s="31">
        <v>0.26</v>
      </c>
      <c r="F361" s="95"/>
      <c r="G361" s="33"/>
      <c r="H361" s="95"/>
      <c r="I361" s="153"/>
      <c r="J361" s="154"/>
      <c r="K361" s="95"/>
      <c r="L361" s="95"/>
      <c r="M361" s="95"/>
    </row>
    <row r="362" spans="1:13" s="155" customFormat="1" ht="11.25" outlineLevel="3">
      <c r="A362" s="151"/>
      <c r="B362" s="140"/>
      <c r="C362" s="152" t="s">
        <v>783</v>
      </c>
      <c r="D362" s="140"/>
      <c r="E362" s="31">
        <v>0</v>
      </c>
      <c r="F362" s="95"/>
      <c r="G362" s="33"/>
      <c r="H362" s="95"/>
      <c r="I362" s="153"/>
      <c r="J362" s="154"/>
      <c r="K362" s="95"/>
      <c r="L362" s="95"/>
      <c r="M362" s="95"/>
    </row>
    <row r="363" spans="1:13" s="155" customFormat="1" ht="22.5" outlineLevel="3">
      <c r="A363" s="151"/>
      <c r="B363" s="140"/>
      <c r="C363" s="152" t="s">
        <v>1819</v>
      </c>
      <c r="D363" s="140"/>
      <c r="E363" s="31">
        <v>2.8</v>
      </c>
      <c r="F363" s="95"/>
      <c r="G363" s="33"/>
      <c r="H363" s="95"/>
      <c r="I363" s="153"/>
      <c r="J363" s="154"/>
      <c r="K363" s="95"/>
      <c r="L363" s="95"/>
      <c r="M363" s="95"/>
    </row>
    <row r="364" spans="1:13" s="155" customFormat="1" ht="11.25" outlineLevel="3">
      <c r="A364" s="151"/>
      <c r="B364" s="140"/>
      <c r="C364" s="152" t="s">
        <v>1628</v>
      </c>
      <c r="D364" s="140"/>
      <c r="E364" s="31">
        <v>0.74760000000000004</v>
      </c>
      <c r="F364" s="95"/>
      <c r="G364" s="33"/>
      <c r="H364" s="95"/>
      <c r="I364" s="153"/>
      <c r="J364" s="154"/>
      <c r="K364" s="95"/>
      <c r="L364" s="95"/>
      <c r="M364" s="95"/>
    </row>
    <row r="365" spans="1:13" s="57" customFormat="1" ht="12" outlineLevel="2">
      <c r="A365" s="120">
        <v>6</v>
      </c>
      <c r="B365" s="121" t="s">
        <v>191</v>
      </c>
      <c r="C365" s="122" t="s">
        <v>1690</v>
      </c>
      <c r="D365" s="123" t="s">
        <v>41</v>
      </c>
      <c r="E365" s="24">
        <v>17.179099999999998</v>
      </c>
      <c r="F365" s="94">
        <v>0</v>
      </c>
      <c r="G365" s="24">
        <f>E365*(1+F365/100)</f>
        <v>17.179099999999998</v>
      </c>
      <c r="H365" s="94"/>
      <c r="I365" s="119">
        <f>G365*H365</f>
        <v>0</v>
      </c>
      <c r="J365" s="124">
        <v>8.4999999999999995E-4</v>
      </c>
      <c r="K365" s="125">
        <f>G365*J365</f>
        <v>1.4602234999999998E-2</v>
      </c>
      <c r="L365" s="124"/>
      <c r="M365" s="125">
        <f>G365*L365</f>
        <v>0</v>
      </c>
    </row>
    <row r="366" spans="1:13" s="155" customFormat="1" ht="11.25" outlineLevel="3">
      <c r="A366" s="151"/>
      <c r="B366" s="140"/>
      <c r="C366" s="152" t="s">
        <v>460</v>
      </c>
      <c r="D366" s="140"/>
      <c r="E366" s="31">
        <v>0</v>
      </c>
      <c r="F366" s="95"/>
      <c r="G366" s="33"/>
      <c r="H366" s="95"/>
      <c r="I366" s="153"/>
      <c r="J366" s="154"/>
      <c r="K366" s="95"/>
      <c r="L366" s="95"/>
      <c r="M366" s="95"/>
    </row>
    <row r="367" spans="1:13" s="155" customFormat="1" ht="11.25" outlineLevel="3">
      <c r="A367" s="151"/>
      <c r="B367" s="140"/>
      <c r="C367" s="152" t="s">
        <v>1737</v>
      </c>
      <c r="D367" s="140"/>
      <c r="E367" s="31">
        <v>1.7169999999999999</v>
      </c>
      <c r="F367" s="95"/>
      <c r="G367" s="33"/>
      <c r="H367" s="95"/>
      <c r="I367" s="153"/>
      <c r="J367" s="154"/>
      <c r="K367" s="95"/>
      <c r="L367" s="95"/>
      <c r="M367" s="95"/>
    </row>
    <row r="368" spans="1:13" s="155" customFormat="1" ht="11.25" outlineLevel="3">
      <c r="A368" s="151"/>
      <c r="B368" s="140"/>
      <c r="C368" s="152" t="s">
        <v>1738</v>
      </c>
      <c r="D368" s="140"/>
      <c r="E368" s="31">
        <v>2.37</v>
      </c>
      <c r="F368" s="95"/>
      <c r="G368" s="33"/>
      <c r="H368" s="95"/>
      <c r="I368" s="153"/>
      <c r="J368" s="154"/>
      <c r="K368" s="95"/>
      <c r="L368" s="95"/>
      <c r="M368" s="95"/>
    </row>
    <row r="369" spans="1:13" s="155" customFormat="1" ht="11.25" outlineLevel="3">
      <c r="A369" s="151"/>
      <c r="B369" s="140"/>
      <c r="C369" s="152" t="s">
        <v>84</v>
      </c>
      <c r="D369" s="140"/>
      <c r="E369" s="31">
        <v>0</v>
      </c>
      <c r="F369" s="95"/>
      <c r="G369" s="33"/>
      <c r="H369" s="95"/>
      <c r="I369" s="153"/>
      <c r="J369" s="154"/>
      <c r="K369" s="95"/>
      <c r="L369" s="95"/>
      <c r="M369" s="95"/>
    </row>
    <row r="370" spans="1:13" s="155" customFormat="1" ht="11.25" outlineLevel="3">
      <c r="A370" s="151"/>
      <c r="B370" s="140"/>
      <c r="C370" s="152" t="s">
        <v>1739</v>
      </c>
      <c r="D370" s="140"/>
      <c r="E370" s="31">
        <v>0.97500000000000009</v>
      </c>
      <c r="F370" s="95"/>
      <c r="G370" s="33"/>
      <c r="H370" s="95"/>
      <c r="I370" s="153"/>
      <c r="J370" s="154"/>
      <c r="K370" s="95"/>
      <c r="L370" s="95"/>
      <c r="M370" s="95"/>
    </row>
    <row r="371" spans="1:13" s="155" customFormat="1" ht="11.25" outlineLevel="3">
      <c r="A371" s="151"/>
      <c r="B371" s="140"/>
      <c r="C371" s="152" t="s">
        <v>783</v>
      </c>
      <c r="D371" s="140"/>
      <c r="E371" s="31">
        <v>0</v>
      </c>
      <c r="F371" s="95"/>
      <c r="G371" s="33"/>
      <c r="H371" s="95"/>
      <c r="I371" s="153"/>
      <c r="J371" s="154"/>
      <c r="K371" s="95"/>
      <c r="L371" s="95"/>
      <c r="M371" s="95"/>
    </row>
    <row r="372" spans="1:13" s="155" customFormat="1" ht="22.5" outlineLevel="3">
      <c r="A372" s="151"/>
      <c r="B372" s="140"/>
      <c r="C372" s="152" t="s">
        <v>1893</v>
      </c>
      <c r="D372" s="140"/>
      <c r="E372" s="31">
        <v>9.1</v>
      </c>
      <c r="F372" s="95"/>
      <c r="G372" s="33"/>
      <c r="H372" s="95"/>
      <c r="I372" s="153"/>
      <c r="J372" s="154"/>
      <c r="K372" s="95"/>
      <c r="L372" s="95"/>
      <c r="M372" s="95"/>
    </row>
    <row r="373" spans="1:13" s="155" customFormat="1" ht="11.25" outlineLevel="3">
      <c r="A373" s="151"/>
      <c r="B373" s="140"/>
      <c r="C373" s="152" t="s">
        <v>1740</v>
      </c>
      <c r="D373" s="140"/>
      <c r="E373" s="31">
        <v>3.0171000000000001</v>
      </c>
      <c r="F373" s="95"/>
      <c r="G373" s="33"/>
      <c r="H373" s="95"/>
      <c r="I373" s="153"/>
      <c r="J373" s="154"/>
      <c r="K373" s="95"/>
      <c r="L373" s="95"/>
      <c r="M373" s="95"/>
    </row>
    <row r="374" spans="1:13" s="57" customFormat="1" ht="12" outlineLevel="2">
      <c r="A374" s="120">
        <v>7</v>
      </c>
      <c r="B374" s="121" t="s">
        <v>182</v>
      </c>
      <c r="C374" s="122" t="s">
        <v>1823</v>
      </c>
      <c r="D374" s="123" t="s">
        <v>41</v>
      </c>
      <c r="E374" s="24">
        <v>17.179099999999998</v>
      </c>
      <c r="F374" s="94">
        <v>0</v>
      </c>
      <c r="G374" s="24">
        <f>E374*(1+F374/100)</f>
        <v>17.179099999999998</v>
      </c>
      <c r="H374" s="94"/>
      <c r="I374" s="119">
        <f>G374*H374</f>
        <v>0</v>
      </c>
      <c r="J374" s="124">
        <v>7.3499999999999998E-3</v>
      </c>
      <c r="K374" s="125">
        <f>G374*J374</f>
        <v>0.12626638499999998</v>
      </c>
      <c r="L374" s="124"/>
      <c r="M374" s="125">
        <f>G374*L374</f>
        <v>0</v>
      </c>
    </row>
    <row r="375" spans="1:13" s="155" customFormat="1" ht="11.25" outlineLevel="3">
      <c r="A375" s="151"/>
      <c r="B375" s="140"/>
      <c r="C375" s="152" t="s">
        <v>460</v>
      </c>
      <c r="D375" s="140"/>
      <c r="E375" s="31">
        <v>0</v>
      </c>
      <c r="F375" s="95"/>
      <c r="G375" s="33"/>
      <c r="H375" s="95"/>
      <c r="I375" s="153"/>
      <c r="J375" s="154"/>
      <c r="K375" s="95"/>
      <c r="L375" s="95"/>
      <c r="M375" s="95"/>
    </row>
    <row r="376" spans="1:13" s="155" customFormat="1" ht="11.25" outlineLevel="3">
      <c r="A376" s="151"/>
      <c r="B376" s="140"/>
      <c r="C376" s="152" t="s">
        <v>1737</v>
      </c>
      <c r="D376" s="140"/>
      <c r="E376" s="31">
        <v>1.7169999999999999</v>
      </c>
      <c r="F376" s="95"/>
      <c r="G376" s="33"/>
      <c r="H376" s="95"/>
      <c r="I376" s="153"/>
      <c r="J376" s="154"/>
      <c r="K376" s="95"/>
      <c r="L376" s="95"/>
      <c r="M376" s="95"/>
    </row>
    <row r="377" spans="1:13" s="155" customFormat="1" ht="11.25" outlineLevel="3">
      <c r="A377" s="151"/>
      <c r="B377" s="140"/>
      <c r="C377" s="152" t="s">
        <v>1738</v>
      </c>
      <c r="D377" s="140"/>
      <c r="E377" s="31">
        <v>2.37</v>
      </c>
      <c r="F377" s="95"/>
      <c r="G377" s="33"/>
      <c r="H377" s="95"/>
      <c r="I377" s="153"/>
      <c r="J377" s="154"/>
      <c r="K377" s="95"/>
      <c r="L377" s="95"/>
      <c r="M377" s="95"/>
    </row>
    <row r="378" spans="1:13" s="155" customFormat="1" ht="11.25" outlineLevel="3">
      <c r="A378" s="151"/>
      <c r="B378" s="140"/>
      <c r="C378" s="152" t="s">
        <v>84</v>
      </c>
      <c r="D378" s="140"/>
      <c r="E378" s="31">
        <v>0</v>
      </c>
      <c r="F378" s="95"/>
      <c r="G378" s="33"/>
      <c r="H378" s="95"/>
      <c r="I378" s="153"/>
      <c r="J378" s="154"/>
      <c r="K378" s="95"/>
      <c r="L378" s="95"/>
      <c r="M378" s="95"/>
    </row>
    <row r="379" spans="1:13" s="155" customFormat="1" ht="11.25" outlineLevel="3">
      <c r="A379" s="151"/>
      <c r="B379" s="140"/>
      <c r="C379" s="152" t="s">
        <v>1739</v>
      </c>
      <c r="D379" s="140"/>
      <c r="E379" s="31">
        <v>0.97500000000000009</v>
      </c>
      <c r="F379" s="95"/>
      <c r="G379" s="33"/>
      <c r="H379" s="95"/>
      <c r="I379" s="153"/>
      <c r="J379" s="154"/>
      <c r="K379" s="95"/>
      <c r="L379" s="95"/>
      <c r="M379" s="95"/>
    </row>
    <row r="380" spans="1:13" s="155" customFormat="1" ht="11.25" outlineLevel="3">
      <c r="A380" s="151"/>
      <c r="B380" s="140"/>
      <c r="C380" s="152" t="s">
        <v>783</v>
      </c>
      <c r="D380" s="140"/>
      <c r="E380" s="31">
        <v>0</v>
      </c>
      <c r="F380" s="95"/>
      <c r="G380" s="33"/>
      <c r="H380" s="95"/>
      <c r="I380" s="153"/>
      <c r="J380" s="154"/>
      <c r="K380" s="95"/>
      <c r="L380" s="95"/>
      <c r="M380" s="95"/>
    </row>
    <row r="381" spans="1:13" s="155" customFormat="1" ht="22.5" outlineLevel="3">
      <c r="A381" s="151"/>
      <c r="B381" s="140"/>
      <c r="C381" s="152" t="s">
        <v>1893</v>
      </c>
      <c r="D381" s="140"/>
      <c r="E381" s="31">
        <v>9.1</v>
      </c>
      <c r="F381" s="95"/>
      <c r="G381" s="33"/>
      <c r="H381" s="95"/>
      <c r="I381" s="153"/>
      <c r="J381" s="154"/>
      <c r="K381" s="95"/>
      <c r="L381" s="95"/>
      <c r="M381" s="95"/>
    </row>
    <row r="382" spans="1:13" s="155" customFormat="1" ht="11.25" outlineLevel="3">
      <c r="A382" s="151"/>
      <c r="B382" s="140"/>
      <c r="C382" s="152" t="s">
        <v>1740</v>
      </c>
      <c r="D382" s="140"/>
      <c r="E382" s="31">
        <v>3.0171000000000001</v>
      </c>
      <c r="F382" s="95"/>
      <c r="G382" s="33"/>
      <c r="H382" s="95"/>
      <c r="I382" s="153"/>
      <c r="J382" s="154"/>
      <c r="K382" s="95"/>
      <c r="L382" s="95"/>
      <c r="M382" s="95"/>
    </row>
    <row r="383" spans="1:13" s="57" customFormat="1" ht="12" outlineLevel="2">
      <c r="A383" s="120">
        <v>8</v>
      </c>
      <c r="B383" s="121" t="s">
        <v>144</v>
      </c>
      <c r="C383" s="122" t="s">
        <v>1659</v>
      </c>
      <c r="D383" s="123" t="s">
        <v>47</v>
      </c>
      <c r="E383" s="24">
        <v>22</v>
      </c>
      <c r="F383" s="94">
        <v>0</v>
      </c>
      <c r="G383" s="24">
        <f>E383*(1+F383/100)</f>
        <v>22</v>
      </c>
      <c r="H383" s="94"/>
      <c r="I383" s="119">
        <f>G383*H383</f>
        <v>0</v>
      </c>
      <c r="J383" s="124">
        <v>1.7940000000000001E-2</v>
      </c>
      <c r="K383" s="125">
        <f>G383*J383</f>
        <v>0.39468000000000003</v>
      </c>
      <c r="L383" s="124"/>
      <c r="M383" s="125">
        <f>G383*L383</f>
        <v>0</v>
      </c>
    </row>
    <row r="384" spans="1:13" s="155" customFormat="1" ht="11.25" outlineLevel="3">
      <c r="A384" s="151"/>
      <c r="B384" s="140"/>
      <c r="C384" s="152" t="s">
        <v>87</v>
      </c>
      <c r="D384" s="140"/>
      <c r="E384" s="31">
        <v>0</v>
      </c>
      <c r="F384" s="95"/>
      <c r="G384" s="33"/>
      <c r="H384" s="95"/>
      <c r="I384" s="153"/>
      <c r="J384" s="154"/>
      <c r="K384" s="95"/>
      <c r="L384" s="95"/>
      <c r="M384" s="95"/>
    </row>
    <row r="385" spans="1:13" s="155" customFormat="1" ht="11.25" outlineLevel="3">
      <c r="A385" s="151"/>
      <c r="B385" s="140"/>
      <c r="C385" s="152" t="s">
        <v>470</v>
      </c>
      <c r="D385" s="140"/>
      <c r="E385" s="31">
        <v>2</v>
      </c>
      <c r="F385" s="95"/>
      <c r="G385" s="33"/>
      <c r="H385" s="95"/>
      <c r="I385" s="153"/>
      <c r="J385" s="154"/>
      <c r="K385" s="95"/>
      <c r="L385" s="95"/>
      <c r="M385" s="95"/>
    </row>
    <row r="386" spans="1:13" s="155" customFormat="1" ht="11.25" outlineLevel="3">
      <c r="A386" s="151"/>
      <c r="B386" s="140"/>
      <c r="C386" s="152" t="s">
        <v>460</v>
      </c>
      <c r="D386" s="140"/>
      <c r="E386" s="31">
        <v>0</v>
      </c>
      <c r="F386" s="95"/>
      <c r="G386" s="33"/>
      <c r="H386" s="95"/>
      <c r="I386" s="153"/>
      <c r="J386" s="154"/>
      <c r="K386" s="95"/>
      <c r="L386" s="95"/>
      <c r="M386" s="95"/>
    </row>
    <row r="387" spans="1:13" s="155" customFormat="1" ht="11.25" outlineLevel="3">
      <c r="A387" s="151"/>
      <c r="B387" s="140"/>
      <c r="C387" s="152" t="s">
        <v>480</v>
      </c>
      <c r="D387" s="140"/>
      <c r="E387" s="31">
        <v>7</v>
      </c>
      <c r="F387" s="95"/>
      <c r="G387" s="33"/>
      <c r="H387" s="95"/>
      <c r="I387" s="153"/>
      <c r="J387" s="154"/>
      <c r="K387" s="95"/>
      <c r="L387" s="95"/>
      <c r="M387" s="95"/>
    </row>
    <row r="388" spans="1:13" s="155" customFormat="1" ht="11.25" outlineLevel="3">
      <c r="A388" s="151"/>
      <c r="B388" s="140"/>
      <c r="C388" s="152" t="s">
        <v>483</v>
      </c>
      <c r="D388" s="140"/>
      <c r="E388" s="31">
        <v>6</v>
      </c>
      <c r="F388" s="95"/>
      <c r="G388" s="33"/>
      <c r="H388" s="95"/>
      <c r="I388" s="153"/>
      <c r="J388" s="154"/>
      <c r="K388" s="95"/>
      <c r="L388" s="95"/>
      <c r="M388" s="95"/>
    </row>
    <row r="389" spans="1:13" s="155" customFormat="1" ht="11.25" outlineLevel="3">
      <c r="A389" s="151"/>
      <c r="B389" s="140"/>
      <c r="C389" s="152" t="s">
        <v>84</v>
      </c>
      <c r="D389" s="140"/>
      <c r="E389" s="31">
        <v>0</v>
      </c>
      <c r="F389" s="95"/>
      <c r="G389" s="33"/>
      <c r="H389" s="95"/>
      <c r="I389" s="153"/>
      <c r="J389" s="154"/>
      <c r="K389" s="95"/>
      <c r="L389" s="95"/>
      <c r="M389" s="95"/>
    </row>
    <row r="390" spans="1:13" s="155" customFormat="1" ht="11.25" outlineLevel="3">
      <c r="A390" s="151"/>
      <c r="B390" s="140"/>
      <c r="C390" s="152" t="s">
        <v>431</v>
      </c>
      <c r="D390" s="140"/>
      <c r="E390" s="31">
        <v>1</v>
      </c>
      <c r="F390" s="95"/>
      <c r="G390" s="33"/>
      <c r="H390" s="95"/>
      <c r="I390" s="153"/>
      <c r="J390" s="154"/>
      <c r="K390" s="95"/>
      <c r="L390" s="95"/>
      <c r="M390" s="95"/>
    </row>
    <row r="391" spans="1:13" s="155" customFormat="1" ht="11.25" outlineLevel="3">
      <c r="A391" s="151"/>
      <c r="B391" s="140"/>
      <c r="C391" s="152" t="s">
        <v>488</v>
      </c>
      <c r="D391" s="140"/>
      <c r="E391" s="31">
        <v>4</v>
      </c>
      <c r="F391" s="95"/>
      <c r="G391" s="33"/>
      <c r="H391" s="95"/>
      <c r="I391" s="153"/>
      <c r="J391" s="154"/>
      <c r="K391" s="95"/>
      <c r="L391" s="95"/>
      <c r="M391" s="95"/>
    </row>
    <row r="392" spans="1:13" s="155" customFormat="1" ht="11.25" outlineLevel="3">
      <c r="A392" s="151"/>
      <c r="B392" s="140"/>
      <c r="C392" s="152" t="s">
        <v>490</v>
      </c>
      <c r="D392" s="140"/>
      <c r="E392" s="31">
        <v>2</v>
      </c>
      <c r="F392" s="95"/>
      <c r="G392" s="33"/>
      <c r="H392" s="95"/>
      <c r="I392" s="153"/>
      <c r="J392" s="154"/>
      <c r="K392" s="95"/>
      <c r="L392" s="95"/>
      <c r="M392" s="95"/>
    </row>
    <row r="393" spans="1:13" s="57" customFormat="1" ht="12" outlineLevel="2">
      <c r="A393" s="120">
        <v>9</v>
      </c>
      <c r="B393" s="121" t="s">
        <v>145</v>
      </c>
      <c r="C393" s="122" t="s">
        <v>1660</v>
      </c>
      <c r="D393" s="123" t="s">
        <v>47</v>
      </c>
      <c r="E393" s="24">
        <v>8</v>
      </c>
      <c r="F393" s="94">
        <v>0</v>
      </c>
      <c r="G393" s="24">
        <f>E393*(1+F393/100)</f>
        <v>8</v>
      </c>
      <c r="H393" s="94"/>
      <c r="I393" s="119">
        <f>G393*H393</f>
        <v>0</v>
      </c>
      <c r="J393" s="124">
        <v>2.2780000000000002E-2</v>
      </c>
      <c r="K393" s="125">
        <f>G393*J393</f>
        <v>0.18224000000000001</v>
      </c>
      <c r="L393" s="124"/>
      <c r="M393" s="125">
        <f>G393*L393</f>
        <v>0</v>
      </c>
    </row>
    <row r="394" spans="1:13" s="155" customFormat="1" ht="11.25" outlineLevel="3">
      <c r="A394" s="151"/>
      <c r="B394" s="140"/>
      <c r="C394" s="152" t="s">
        <v>460</v>
      </c>
      <c r="D394" s="140"/>
      <c r="E394" s="31">
        <v>0</v>
      </c>
      <c r="F394" s="95"/>
      <c r="G394" s="33"/>
      <c r="H394" s="95"/>
      <c r="I394" s="153"/>
      <c r="J394" s="154"/>
      <c r="K394" s="95"/>
      <c r="L394" s="95"/>
      <c r="M394" s="95"/>
    </row>
    <row r="395" spans="1:13" s="155" customFormat="1" ht="11.25" outlineLevel="3">
      <c r="A395" s="151"/>
      <c r="B395" s="140"/>
      <c r="C395" s="152" t="s">
        <v>430</v>
      </c>
      <c r="D395" s="140"/>
      <c r="E395" s="31">
        <v>1</v>
      </c>
      <c r="F395" s="95"/>
      <c r="G395" s="33"/>
      <c r="H395" s="95"/>
      <c r="I395" s="153"/>
      <c r="J395" s="154"/>
      <c r="K395" s="95"/>
      <c r="L395" s="95"/>
      <c r="M395" s="95"/>
    </row>
    <row r="396" spans="1:13" s="155" customFormat="1" ht="11.25" outlineLevel="3">
      <c r="A396" s="151"/>
      <c r="B396" s="140"/>
      <c r="C396" s="152" t="s">
        <v>84</v>
      </c>
      <c r="D396" s="140"/>
      <c r="E396" s="31">
        <v>0</v>
      </c>
      <c r="F396" s="95"/>
      <c r="G396" s="33"/>
      <c r="H396" s="95"/>
      <c r="I396" s="153"/>
      <c r="J396" s="154"/>
      <c r="K396" s="95"/>
      <c r="L396" s="95"/>
      <c r="M396" s="95"/>
    </row>
    <row r="397" spans="1:13" s="155" customFormat="1" ht="11.25" outlineLevel="3">
      <c r="A397" s="151"/>
      <c r="B397" s="140"/>
      <c r="C397" s="152" t="s">
        <v>432</v>
      </c>
      <c r="D397" s="140"/>
      <c r="E397" s="31">
        <v>1</v>
      </c>
      <c r="F397" s="95"/>
      <c r="G397" s="33"/>
      <c r="H397" s="95"/>
      <c r="I397" s="153"/>
      <c r="J397" s="154"/>
      <c r="K397" s="95"/>
      <c r="L397" s="95"/>
      <c r="M397" s="95"/>
    </row>
    <row r="398" spans="1:13" s="155" customFormat="1" ht="11.25" outlineLevel="3">
      <c r="A398" s="151"/>
      <c r="B398" s="140"/>
      <c r="C398" s="152" t="s">
        <v>487</v>
      </c>
      <c r="D398" s="140"/>
      <c r="E398" s="31">
        <v>3</v>
      </c>
      <c r="F398" s="95"/>
      <c r="G398" s="33"/>
      <c r="H398" s="95"/>
      <c r="I398" s="153"/>
      <c r="J398" s="154"/>
      <c r="K398" s="95"/>
      <c r="L398" s="95"/>
      <c r="M398" s="95"/>
    </row>
    <row r="399" spans="1:13" s="155" customFormat="1" ht="11.25" outlineLevel="3">
      <c r="A399" s="151"/>
      <c r="B399" s="140"/>
      <c r="C399" s="152" t="s">
        <v>490</v>
      </c>
      <c r="D399" s="140"/>
      <c r="E399" s="31">
        <v>2</v>
      </c>
      <c r="F399" s="95"/>
      <c r="G399" s="33"/>
      <c r="H399" s="95"/>
      <c r="I399" s="153"/>
      <c r="J399" s="154"/>
      <c r="K399" s="95"/>
      <c r="L399" s="95"/>
      <c r="M399" s="95"/>
    </row>
    <row r="400" spans="1:13" s="155" customFormat="1" ht="11.25" outlineLevel="3">
      <c r="A400" s="151"/>
      <c r="B400" s="140"/>
      <c r="C400" s="152" t="s">
        <v>91</v>
      </c>
      <c r="D400" s="140"/>
      <c r="E400" s="31">
        <v>0</v>
      </c>
      <c r="F400" s="95"/>
      <c r="G400" s="33"/>
      <c r="H400" s="95"/>
      <c r="I400" s="153"/>
      <c r="J400" s="154"/>
      <c r="K400" s="95"/>
      <c r="L400" s="95"/>
      <c r="M400" s="95"/>
    </row>
    <row r="401" spans="1:13" s="155" customFormat="1" ht="11.25" outlineLevel="3">
      <c r="A401" s="151"/>
      <c r="B401" s="140"/>
      <c r="C401" s="152" t="s">
        <v>439</v>
      </c>
      <c r="D401" s="140"/>
      <c r="E401" s="31">
        <v>1</v>
      </c>
      <c r="F401" s="95"/>
      <c r="G401" s="33"/>
      <c r="H401" s="95"/>
      <c r="I401" s="153"/>
      <c r="J401" s="154"/>
      <c r="K401" s="95"/>
      <c r="L401" s="95"/>
      <c r="M401" s="95"/>
    </row>
    <row r="402" spans="1:13" s="57" customFormat="1" ht="12" outlineLevel="2">
      <c r="A402" s="120">
        <v>10</v>
      </c>
      <c r="B402" s="121" t="s">
        <v>146</v>
      </c>
      <c r="C402" s="122" t="s">
        <v>1661</v>
      </c>
      <c r="D402" s="123" t="s">
        <v>47</v>
      </c>
      <c r="E402" s="24">
        <v>2</v>
      </c>
      <c r="F402" s="94">
        <v>0</v>
      </c>
      <c r="G402" s="24">
        <f>E402*(1+F402/100)</f>
        <v>2</v>
      </c>
      <c r="H402" s="94"/>
      <c r="I402" s="119">
        <f>G402*H402</f>
        <v>0</v>
      </c>
      <c r="J402" s="124">
        <v>3.1320000000000001E-2</v>
      </c>
      <c r="K402" s="125">
        <f>G402*J402</f>
        <v>6.2640000000000001E-2</v>
      </c>
      <c r="L402" s="124"/>
      <c r="M402" s="125">
        <f>G402*L402</f>
        <v>0</v>
      </c>
    </row>
    <row r="403" spans="1:13" s="155" customFormat="1" ht="11.25" outlineLevel="3">
      <c r="A403" s="151"/>
      <c r="B403" s="140"/>
      <c r="C403" s="152" t="s">
        <v>460</v>
      </c>
      <c r="D403" s="140"/>
      <c r="E403" s="31">
        <v>0</v>
      </c>
      <c r="F403" s="95"/>
      <c r="G403" s="33"/>
      <c r="H403" s="95"/>
      <c r="I403" s="153"/>
      <c r="J403" s="154"/>
      <c r="K403" s="95"/>
      <c r="L403" s="95"/>
      <c r="M403" s="95"/>
    </row>
    <row r="404" spans="1:13" s="155" customFormat="1" ht="11.25" outlineLevel="3">
      <c r="A404" s="151"/>
      <c r="B404" s="140"/>
      <c r="C404" s="152" t="s">
        <v>429</v>
      </c>
      <c r="D404" s="140"/>
      <c r="E404" s="31">
        <v>1</v>
      </c>
      <c r="F404" s="95"/>
      <c r="G404" s="33"/>
      <c r="H404" s="95"/>
      <c r="I404" s="153"/>
      <c r="J404" s="154"/>
      <c r="K404" s="95"/>
      <c r="L404" s="95"/>
      <c r="M404" s="95"/>
    </row>
    <row r="405" spans="1:13" s="155" customFormat="1" ht="11.25" outlineLevel="3">
      <c r="A405" s="151"/>
      <c r="B405" s="140"/>
      <c r="C405" s="152" t="s">
        <v>426</v>
      </c>
      <c r="D405" s="140"/>
      <c r="E405" s="31">
        <v>1</v>
      </c>
      <c r="F405" s="95"/>
      <c r="G405" s="33"/>
      <c r="H405" s="95"/>
      <c r="I405" s="153"/>
      <c r="J405" s="154"/>
      <c r="K405" s="95"/>
      <c r="L405" s="95"/>
      <c r="M405" s="95"/>
    </row>
    <row r="406" spans="1:13" s="57" customFormat="1" ht="12" outlineLevel="2">
      <c r="A406" s="120">
        <v>11</v>
      </c>
      <c r="B406" s="121" t="s">
        <v>147</v>
      </c>
      <c r="C406" s="122" t="s">
        <v>1662</v>
      </c>
      <c r="D406" s="123" t="s">
        <v>47</v>
      </c>
      <c r="E406" s="24">
        <v>1</v>
      </c>
      <c r="F406" s="94">
        <v>0</v>
      </c>
      <c r="G406" s="24">
        <f>E406*(1+F406/100)</f>
        <v>1</v>
      </c>
      <c r="H406" s="94"/>
      <c r="I406" s="119">
        <f>G406*H406</f>
        <v>0</v>
      </c>
      <c r="J406" s="124">
        <v>4.0550000000000003E-2</v>
      </c>
      <c r="K406" s="125">
        <f>G406*J406</f>
        <v>4.0550000000000003E-2</v>
      </c>
      <c r="L406" s="124"/>
      <c r="M406" s="125">
        <f>G406*L406</f>
        <v>0</v>
      </c>
    </row>
    <row r="407" spans="1:13" s="155" customFormat="1" ht="11.25" outlineLevel="3">
      <c r="A407" s="151"/>
      <c r="B407" s="140"/>
      <c r="C407" s="152" t="s">
        <v>460</v>
      </c>
      <c r="D407" s="140"/>
      <c r="E407" s="31">
        <v>0</v>
      </c>
      <c r="F407" s="95"/>
      <c r="G407" s="33"/>
      <c r="H407" s="95"/>
      <c r="I407" s="153"/>
      <c r="J407" s="154"/>
      <c r="K407" s="95"/>
      <c r="L407" s="95"/>
      <c r="M407" s="95"/>
    </row>
    <row r="408" spans="1:13" s="155" customFormat="1" ht="11.25" outlineLevel="3">
      <c r="A408" s="151"/>
      <c r="B408" s="140"/>
      <c r="C408" s="152" t="s">
        <v>539</v>
      </c>
      <c r="D408" s="140"/>
      <c r="E408" s="31">
        <v>1</v>
      </c>
      <c r="F408" s="95"/>
      <c r="G408" s="33"/>
      <c r="H408" s="95"/>
      <c r="I408" s="153"/>
      <c r="J408" s="154"/>
      <c r="K408" s="95"/>
      <c r="L408" s="95"/>
      <c r="M408" s="95"/>
    </row>
    <row r="409" spans="1:13" s="57" customFormat="1" ht="12" outlineLevel="2">
      <c r="A409" s="120">
        <v>12</v>
      </c>
      <c r="B409" s="121" t="s">
        <v>148</v>
      </c>
      <c r="C409" s="122" t="s">
        <v>1663</v>
      </c>
      <c r="D409" s="123" t="s">
        <v>47</v>
      </c>
      <c r="E409" s="24">
        <v>1</v>
      </c>
      <c r="F409" s="94">
        <v>0</v>
      </c>
      <c r="G409" s="24">
        <f>E409*(1+F409/100)</f>
        <v>1</v>
      </c>
      <c r="H409" s="94"/>
      <c r="I409" s="119">
        <f>G409*H409</f>
        <v>0</v>
      </c>
      <c r="J409" s="124">
        <v>2.1260000000000001E-2</v>
      </c>
      <c r="K409" s="125">
        <f>G409*J409</f>
        <v>2.1260000000000001E-2</v>
      </c>
      <c r="L409" s="124"/>
      <c r="M409" s="125">
        <f>G409*L409</f>
        <v>0</v>
      </c>
    </row>
    <row r="410" spans="1:13" s="155" customFormat="1" ht="11.25" outlineLevel="3">
      <c r="A410" s="151"/>
      <c r="B410" s="140"/>
      <c r="C410" s="152" t="s">
        <v>460</v>
      </c>
      <c r="D410" s="140"/>
      <c r="E410" s="31">
        <v>0</v>
      </c>
      <c r="F410" s="95"/>
      <c r="G410" s="33"/>
      <c r="H410" s="95"/>
      <c r="I410" s="153"/>
      <c r="J410" s="154"/>
      <c r="K410" s="95"/>
      <c r="L410" s="95"/>
      <c r="M410" s="95"/>
    </row>
    <row r="411" spans="1:13" s="155" customFormat="1" ht="11.25" outlineLevel="3">
      <c r="A411" s="151"/>
      <c r="B411" s="140"/>
      <c r="C411" s="152" t="s">
        <v>427</v>
      </c>
      <c r="D411" s="140"/>
      <c r="E411" s="31">
        <v>1</v>
      </c>
      <c r="F411" s="95"/>
      <c r="G411" s="33"/>
      <c r="H411" s="95"/>
      <c r="I411" s="153"/>
      <c r="J411" s="154"/>
      <c r="K411" s="95"/>
      <c r="L411" s="95"/>
      <c r="M411" s="95"/>
    </row>
    <row r="412" spans="1:13" s="57" customFormat="1" ht="12" outlineLevel="2">
      <c r="A412" s="120">
        <v>13</v>
      </c>
      <c r="B412" s="121" t="s">
        <v>149</v>
      </c>
      <c r="C412" s="122" t="s">
        <v>1664</v>
      </c>
      <c r="D412" s="123" t="s">
        <v>47</v>
      </c>
      <c r="E412" s="24">
        <v>3</v>
      </c>
      <c r="F412" s="94">
        <v>0</v>
      </c>
      <c r="G412" s="24">
        <f>E412*(1+F412/100)</f>
        <v>3</v>
      </c>
      <c r="H412" s="94"/>
      <c r="I412" s="119">
        <f>G412*H412</f>
        <v>0</v>
      </c>
      <c r="J412" s="124">
        <v>2.6929999999999999E-2</v>
      </c>
      <c r="K412" s="125">
        <f>G412*J412</f>
        <v>8.0790000000000001E-2</v>
      </c>
      <c r="L412" s="124"/>
      <c r="M412" s="125">
        <f>G412*L412</f>
        <v>0</v>
      </c>
    </row>
    <row r="413" spans="1:13" s="155" customFormat="1" ht="11.25" outlineLevel="3">
      <c r="A413" s="151"/>
      <c r="B413" s="140"/>
      <c r="C413" s="152" t="s">
        <v>84</v>
      </c>
      <c r="D413" s="140"/>
      <c r="E413" s="31">
        <v>0</v>
      </c>
      <c r="F413" s="95"/>
      <c r="G413" s="33"/>
      <c r="H413" s="95"/>
      <c r="I413" s="153"/>
      <c r="J413" s="154"/>
      <c r="K413" s="95"/>
      <c r="L413" s="95"/>
      <c r="M413" s="95"/>
    </row>
    <row r="414" spans="1:13" s="155" customFormat="1" ht="11.25" outlineLevel="3">
      <c r="A414" s="151"/>
      <c r="B414" s="140"/>
      <c r="C414" s="152" t="s">
        <v>433</v>
      </c>
      <c r="D414" s="140"/>
      <c r="E414" s="31">
        <v>1</v>
      </c>
      <c r="F414" s="95"/>
      <c r="G414" s="33"/>
      <c r="H414" s="95"/>
      <c r="I414" s="153"/>
      <c r="J414" s="154"/>
      <c r="K414" s="95"/>
      <c r="L414" s="95"/>
      <c r="M414" s="95"/>
    </row>
    <row r="415" spans="1:13" s="155" customFormat="1" ht="11.25" outlineLevel="3">
      <c r="A415" s="151"/>
      <c r="B415" s="140"/>
      <c r="C415" s="152" t="s">
        <v>85</v>
      </c>
      <c r="D415" s="140"/>
      <c r="E415" s="31">
        <v>0</v>
      </c>
      <c r="F415" s="95"/>
      <c r="G415" s="33"/>
      <c r="H415" s="95"/>
      <c r="I415" s="153"/>
      <c r="J415" s="154"/>
      <c r="K415" s="95"/>
      <c r="L415" s="95"/>
      <c r="M415" s="95"/>
    </row>
    <row r="416" spans="1:13" s="155" customFormat="1" ht="11.25" outlineLevel="3">
      <c r="A416" s="151"/>
      <c r="B416" s="140"/>
      <c r="C416" s="152" t="s">
        <v>436</v>
      </c>
      <c r="D416" s="140"/>
      <c r="E416" s="31">
        <v>1</v>
      </c>
      <c r="F416" s="95"/>
      <c r="G416" s="33"/>
      <c r="H416" s="95"/>
      <c r="I416" s="153"/>
      <c r="J416" s="154"/>
      <c r="K416" s="95"/>
      <c r="L416" s="95"/>
      <c r="M416" s="95"/>
    </row>
    <row r="417" spans="1:13" s="155" customFormat="1" ht="11.25" outlineLevel="3">
      <c r="A417" s="151"/>
      <c r="B417" s="140"/>
      <c r="C417" s="152" t="s">
        <v>437</v>
      </c>
      <c r="D417" s="140"/>
      <c r="E417" s="31">
        <v>1</v>
      </c>
      <c r="F417" s="95"/>
      <c r="G417" s="33"/>
      <c r="H417" s="95"/>
      <c r="I417" s="153"/>
      <c r="J417" s="154"/>
      <c r="K417" s="95"/>
      <c r="L417" s="95"/>
      <c r="M417" s="95"/>
    </row>
    <row r="418" spans="1:13" s="57" customFormat="1" ht="24" outlineLevel="2">
      <c r="A418" s="120">
        <v>14</v>
      </c>
      <c r="B418" s="121" t="s">
        <v>143</v>
      </c>
      <c r="C418" s="122" t="s">
        <v>2034</v>
      </c>
      <c r="D418" s="123" t="s">
        <v>47</v>
      </c>
      <c r="E418" s="24">
        <v>2</v>
      </c>
      <c r="F418" s="94">
        <v>0</v>
      </c>
      <c r="G418" s="24">
        <f>E418*(1+F418/100)</f>
        <v>2</v>
      </c>
      <c r="H418" s="94"/>
      <c r="I418" s="119">
        <f>G418*H418</f>
        <v>0</v>
      </c>
      <c r="J418" s="124">
        <v>5.5829999999999998E-2</v>
      </c>
      <c r="K418" s="125">
        <f>G418*J418</f>
        <v>0.11166</v>
      </c>
      <c r="L418" s="124"/>
      <c r="M418" s="125">
        <f>G418*L418</f>
        <v>0</v>
      </c>
    </row>
    <row r="419" spans="1:13" s="155" customFormat="1" ht="11.25" outlineLevel="3">
      <c r="A419" s="151"/>
      <c r="B419" s="140"/>
      <c r="C419" s="152" t="s">
        <v>112</v>
      </c>
      <c r="D419" s="140"/>
      <c r="E419" s="31">
        <v>0</v>
      </c>
      <c r="F419" s="95"/>
      <c r="G419" s="33"/>
      <c r="H419" s="95"/>
      <c r="I419" s="153"/>
      <c r="J419" s="154"/>
      <c r="K419" s="95"/>
      <c r="L419" s="95"/>
      <c r="M419" s="95"/>
    </row>
    <row r="420" spans="1:13" s="155" customFormat="1" ht="11.25" outlineLevel="3">
      <c r="A420" s="151"/>
      <c r="B420" s="140"/>
      <c r="C420" s="152" t="s">
        <v>938</v>
      </c>
      <c r="D420" s="140"/>
      <c r="E420" s="31">
        <v>1</v>
      </c>
      <c r="F420" s="95"/>
      <c r="G420" s="33"/>
      <c r="H420" s="95"/>
      <c r="I420" s="153"/>
      <c r="J420" s="154"/>
      <c r="K420" s="95"/>
      <c r="L420" s="95"/>
      <c r="M420" s="95"/>
    </row>
    <row r="421" spans="1:13" s="155" customFormat="1" ht="11.25" outlineLevel="3">
      <c r="A421" s="151"/>
      <c r="B421" s="140"/>
      <c r="C421" s="152" t="s">
        <v>438</v>
      </c>
      <c r="D421" s="140"/>
      <c r="E421" s="31">
        <v>1</v>
      </c>
      <c r="F421" s="95"/>
      <c r="G421" s="33"/>
      <c r="H421" s="95"/>
      <c r="I421" s="153"/>
      <c r="J421" s="154"/>
      <c r="K421" s="95"/>
      <c r="L421" s="95"/>
      <c r="M421" s="95"/>
    </row>
    <row r="422" spans="1:13" s="57" customFormat="1" ht="24" outlineLevel="2">
      <c r="A422" s="120">
        <v>15</v>
      </c>
      <c r="B422" s="121" t="s">
        <v>142</v>
      </c>
      <c r="C422" s="122" t="s">
        <v>2017</v>
      </c>
      <c r="D422" s="123" t="s">
        <v>47</v>
      </c>
      <c r="E422" s="24">
        <v>5</v>
      </c>
      <c r="F422" s="94">
        <v>0</v>
      </c>
      <c r="G422" s="24">
        <f>E422*(1+F422/100)</f>
        <v>5</v>
      </c>
      <c r="H422" s="94"/>
      <c r="I422" s="119">
        <f>G422*H422</f>
        <v>0</v>
      </c>
      <c r="J422" s="124">
        <v>3.909E-2</v>
      </c>
      <c r="K422" s="125">
        <f>G422*J422</f>
        <v>0.19545000000000001</v>
      </c>
      <c r="L422" s="124"/>
      <c r="M422" s="125">
        <f>G422*L422</f>
        <v>0</v>
      </c>
    </row>
    <row r="423" spans="1:13" s="155" customFormat="1" ht="11.25" outlineLevel="3">
      <c r="A423" s="151"/>
      <c r="B423" s="140"/>
      <c r="C423" s="152" t="s">
        <v>112</v>
      </c>
      <c r="D423" s="140"/>
      <c r="E423" s="31">
        <v>0</v>
      </c>
      <c r="F423" s="95"/>
      <c r="G423" s="33"/>
      <c r="H423" s="95"/>
      <c r="I423" s="153"/>
      <c r="J423" s="154"/>
      <c r="K423" s="95"/>
      <c r="L423" s="95"/>
      <c r="M423" s="95"/>
    </row>
    <row r="424" spans="1:13" s="155" customFormat="1" ht="11.25" outlineLevel="3">
      <c r="A424" s="151"/>
      <c r="B424" s="140"/>
      <c r="C424" s="152" t="s">
        <v>940</v>
      </c>
      <c r="D424" s="140"/>
      <c r="E424" s="31">
        <v>3</v>
      </c>
      <c r="F424" s="95"/>
      <c r="G424" s="33"/>
      <c r="H424" s="95"/>
      <c r="I424" s="153"/>
      <c r="J424" s="154"/>
      <c r="K424" s="95"/>
      <c r="L424" s="95"/>
      <c r="M424" s="95"/>
    </row>
    <row r="425" spans="1:13" s="155" customFormat="1" ht="11.25" outlineLevel="3">
      <c r="A425" s="151"/>
      <c r="B425" s="140"/>
      <c r="C425" s="152" t="s">
        <v>592</v>
      </c>
      <c r="D425" s="140"/>
      <c r="E425" s="31">
        <v>2</v>
      </c>
      <c r="F425" s="95"/>
      <c r="G425" s="33"/>
      <c r="H425" s="95"/>
      <c r="I425" s="153"/>
      <c r="J425" s="154"/>
      <c r="K425" s="95"/>
      <c r="L425" s="95"/>
      <c r="M425" s="95"/>
    </row>
    <row r="426" spans="1:13" s="57" customFormat="1" ht="24" outlineLevel="2">
      <c r="A426" s="120">
        <v>16</v>
      </c>
      <c r="B426" s="121" t="s">
        <v>141</v>
      </c>
      <c r="C426" s="122" t="s">
        <v>2016</v>
      </c>
      <c r="D426" s="123" t="s">
        <v>47</v>
      </c>
      <c r="E426" s="24">
        <v>4</v>
      </c>
      <c r="F426" s="94">
        <v>0</v>
      </c>
      <c r="G426" s="24">
        <f>E426*(1+F426/100)</f>
        <v>4</v>
      </c>
      <c r="H426" s="94"/>
      <c r="I426" s="119">
        <f>G426*H426</f>
        <v>0</v>
      </c>
      <c r="J426" s="124">
        <v>2.606E-2</v>
      </c>
      <c r="K426" s="125">
        <f>G426*J426</f>
        <v>0.10424</v>
      </c>
      <c r="L426" s="124"/>
      <c r="M426" s="125">
        <f>G426*L426</f>
        <v>0</v>
      </c>
    </row>
    <row r="427" spans="1:13" s="155" customFormat="1" ht="11.25" outlineLevel="3">
      <c r="A427" s="151"/>
      <c r="B427" s="140"/>
      <c r="C427" s="152" t="s">
        <v>112</v>
      </c>
      <c r="D427" s="140"/>
      <c r="E427" s="31">
        <v>0</v>
      </c>
      <c r="F427" s="95"/>
      <c r="G427" s="33"/>
      <c r="H427" s="95"/>
      <c r="I427" s="153"/>
      <c r="J427" s="154"/>
      <c r="K427" s="95"/>
      <c r="L427" s="95"/>
      <c r="M427" s="95"/>
    </row>
    <row r="428" spans="1:13" s="155" customFormat="1" ht="11.25" outlineLevel="3">
      <c r="A428" s="151"/>
      <c r="B428" s="140"/>
      <c r="C428" s="152" t="s">
        <v>939</v>
      </c>
      <c r="D428" s="140"/>
      <c r="E428" s="31">
        <v>2</v>
      </c>
      <c r="F428" s="95"/>
      <c r="G428" s="33"/>
      <c r="H428" s="95"/>
      <c r="I428" s="153"/>
      <c r="J428" s="154"/>
      <c r="K428" s="95"/>
      <c r="L428" s="95"/>
      <c r="M428" s="95"/>
    </row>
    <row r="429" spans="1:13" s="155" customFormat="1" ht="11.25" outlineLevel="3">
      <c r="A429" s="151"/>
      <c r="B429" s="140"/>
      <c r="C429" s="152" t="s">
        <v>592</v>
      </c>
      <c r="D429" s="140"/>
      <c r="E429" s="31">
        <v>2</v>
      </c>
      <c r="F429" s="95"/>
      <c r="G429" s="33"/>
      <c r="H429" s="95"/>
      <c r="I429" s="153"/>
      <c r="J429" s="154"/>
      <c r="K429" s="95"/>
      <c r="L429" s="95"/>
      <c r="M429" s="95"/>
    </row>
    <row r="430" spans="1:13" s="117" customFormat="1" ht="12.75" customHeight="1" outlineLevel="2">
      <c r="A430" s="156"/>
      <c r="B430" s="157"/>
      <c r="C430" s="158"/>
      <c r="D430" s="157"/>
      <c r="E430" s="43"/>
      <c r="F430" s="96"/>
      <c r="G430" s="43"/>
      <c r="H430" s="96"/>
      <c r="I430" s="115"/>
      <c r="J430" s="159"/>
      <c r="K430" s="96"/>
      <c r="L430" s="96"/>
      <c r="M430" s="96"/>
    </row>
    <row r="431" spans="1:13" s="176" customFormat="1" ht="16.5" customHeight="1" outlineLevel="1">
      <c r="A431" s="170"/>
      <c r="B431" s="171"/>
      <c r="C431" s="171" t="s">
        <v>2739</v>
      </c>
      <c r="D431" s="172"/>
      <c r="E431" s="20"/>
      <c r="F431" s="93"/>
      <c r="G431" s="20"/>
      <c r="H431" s="93"/>
      <c r="I431" s="173">
        <f>SUBTOTAL(9,I432:I472)</f>
        <v>0</v>
      </c>
      <c r="J431" s="174"/>
      <c r="K431" s="175">
        <f>SUBTOTAL(9,K432:K472)</f>
        <v>17.330026620799998</v>
      </c>
      <c r="L431" s="93"/>
      <c r="M431" s="175">
        <f>SUBTOTAL(9,M432:M472)</f>
        <v>0</v>
      </c>
    </row>
    <row r="432" spans="1:13" s="57" customFormat="1" ht="12" outlineLevel="2">
      <c r="A432" s="120">
        <v>1</v>
      </c>
      <c r="B432" s="121" t="s">
        <v>165</v>
      </c>
      <c r="C432" s="122" t="s">
        <v>1773</v>
      </c>
      <c r="D432" s="123" t="s">
        <v>47</v>
      </c>
      <c r="E432" s="24">
        <v>52</v>
      </c>
      <c r="F432" s="94">
        <v>0</v>
      </c>
      <c r="G432" s="24">
        <f>E432*(1+F432/100)</f>
        <v>52</v>
      </c>
      <c r="H432" s="94"/>
      <c r="I432" s="119">
        <f>G432*H432</f>
        <v>0</v>
      </c>
      <c r="J432" s="124">
        <v>5.8180000000000003E-2</v>
      </c>
      <c r="K432" s="125">
        <f>G432*J432</f>
        <v>3.02536</v>
      </c>
      <c r="L432" s="124"/>
      <c r="M432" s="125">
        <f>G432*L432</f>
        <v>0</v>
      </c>
    </row>
    <row r="433" spans="1:13" s="155" customFormat="1" ht="11.25" outlineLevel="3">
      <c r="A433" s="151"/>
      <c r="B433" s="140"/>
      <c r="C433" s="152" t="s">
        <v>783</v>
      </c>
      <c r="D433" s="140"/>
      <c r="E433" s="31">
        <v>0</v>
      </c>
      <c r="F433" s="95"/>
      <c r="G433" s="33"/>
      <c r="H433" s="95"/>
      <c r="I433" s="153"/>
      <c r="J433" s="154"/>
      <c r="K433" s="95"/>
      <c r="L433" s="95"/>
      <c r="M433" s="95"/>
    </row>
    <row r="434" spans="1:13" s="155" customFormat="1" ht="11.25" outlineLevel="3">
      <c r="A434" s="151"/>
      <c r="B434" s="140"/>
      <c r="C434" s="152" t="s">
        <v>934</v>
      </c>
      <c r="D434" s="140"/>
      <c r="E434" s="31">
        <v>20</v>
      </c>
      <c r="F434" s="95"/>
      <c r="G434" s="33"/>
      <c r="H434" s="95"/>
      <c r="I434" s="153"/>
      <c r="J434" s="154"/>
      <c r="K434" s="95"/>
      <c r="L434" s="95"/>
      <c r="M434" s="95"/>
    </row>
    <row r="435" spans="1:13" s="155" customFormat="1" ht="11.25" outlineLevel="3">
      <c r="A435" s="151"/>
      <c r="B435" s="140"/>
      <c r="C435" s="152" t="s">
        <v>491</v>
      </c>
      <c r="D435" s="140"/>
      <c r="E435" s="31">
        <v>6</v>
      </c>
      <c r="F435" s="95"/>
      <c r="G435" s="33"/>
      <c r="H435" s="95"/>
      <c r="I435" s="153"/>
      <c r="J435" s="154"/>
      <c r="K435" s="95"/>
      <c r="L435" s="95"/>
      <c r="M435" s="95"/>
    </row>
    <row r="436" spans="1:13" s="155" customFormat="1" ht="11.25" outlineLevel="3">
      <c r="A436" s="151"/>
      <c r="B436" s="140"/>
      <c r="C436" s="152" t="s">
        <v>492</v>
      </c>
      <c r="D436" s="140"/>
      <c r="E436" s="31">
        <v>6</v>
      </c>
      <c r="F436" s="95"/>
      <c r="G436" s="33"/>
      <c r="H436" s="95"/>
      <c r="I436" s="153"/>
      <c r="J436" s="154"/>
      <c r="K436" s="95"/>
      <c r="L436" s="95"/>
      <c r="M436" s="95"/>
    </row>
    <row r="437" spans="1:13" s="155" customFormat="1" ht="11.25" outlineLevel="3">
      <c r="A437" s="151"/>
      <c r="B437" s="140"/>
      <c r="C437" s="152" t="s">
        <v>435</v>
      </c>
      <c r="D437" s="140"/>
      <c r="E437" s="31">
        <v>6</v>
      </c>
      <c r="F437" s="95"/>
      <c r="G437" s="33"/>
      <c r="H437" s="95"/>
      <c r="I437" s="153"/>
      <c r="J437" s="154"/>
      <c r="K437" s="95"/>
      <c r="L437" s="95"/>
      <c r="M437" s="95"/>
    </row>
    <row r="438" spans="1:13" s="155" customFormat="1" ht="11.25" outlineLevel="3">
      <c r="A438" s="151"/>
      <c r="B438" s="140"/>
      <c r="C438" s="152" t="s">
        <v>1380</v>
      </c>
      <c r="D438" s="140"/>
      <c r="E438" s="31">
        <v>14</v>
      </c>
      <c r="F438" s="95"/>
      <c r="G438" s="33"/>
      <c r="H438" s="95"/>
      <c r="I438" s="153"/>
      <c r="J438" s="154"/>
      <c r="K438" s="95"/>
      <c r="L438" s="95"/>
      <c r="M438" s="95"/>
    </row>
    <row r="439" spans="1:13" s="57" customFormat="1" ht="12" outlineLevel="2">
      <c r="A439" s="120">
        <v>2</v>
      </c>
      <c r="B439" s="121" t="s">
        <v>166</v>
      </c>
      <c r="C439" s="122" t="s">
        <v>1721</v>
      </c>
      <c r="D439" s="123" t="s">
        <v>47</v>
      </c>
      <c r="E439" s="24">
        <v>9</v>
      </c>
      <c r="F439" s="94">
        <v>0</v>
      </c>
      <c r="G439" s="24">
        <f>E439*(1+F439/100)</f>
        <v>9</v>
      </c>
      <c r="H439" s="94"/>
      <c r="I439" s="119">
        <f>G439*H439</f>
        <v>0</v>
      </c>
      <c r="J439" s="124">
        <v>5.8999999999999997E-2</v>
      </c>
      <c r="K439" s="125">
        <f>G439*J439</f>
        <v>0.53099999999999992</v>
      </c>
      <c r="L439" s="124"/>
      <c r="M439" s="125">
        <f>G439*L439</f>
        <v>0</v>
      </c>
    </row>
    <row r="440" spans="1:13" s="155" customFormat="1" ht="11.25" outlineLevel="3">
      <c r="A440" s="151"/>
      <c r="B440" s="140"/>
      <c r="C440" s="152" t="s">
        <v>881</v>
      </c>
      <c r="D440" s="140"/>
      <c r="E440" s="31">
        <v>6</v>
      </c>
      <c r="F440" s="95"/>
      <c r="G440" s="33"/>
      <c r="H440" s="95"/>
      <c r="I440" s="153"/>
      <c r="J440" s="154"/>
      <c r="K440" s="95"/>
      <c r="L440" s="95"/>
      <c r="M440" s="95"/>
    </row>
    <row r="441" spans="1:13" s="155" customFormat="1" ht="11.25" outlineLevel="3">
      <c r="A441" s="151"/>
      <c r="B441" s="140"/>
      <c r="C441" s="152" t="s">
        <v>1243</v>
      </c>
      <c r="D441" s="140"/>
      <c r="E441" s="31">
        <v>2</v>
      </c>
      <c r="F441" s="95"/>
      <c r="G441" s="33"/>
      <c r="H441" s="95"/>
      <c r="I441" s="153"/>
      <c r="J441" s="154"/>
      <c r="K441" s="95"/>
      <c r="L441" s="95"/>
      <c r="M441" s="95"/>
    </row>
    <row r="442" spans="1:13" s="155" customFormat="1" ht="11.25" outlineLevel="3">
      <c r="A442" s="151"/>
      <c r="B442" s="140"/>
      <c r="C442" s="152" t="s">
        <v>961</v>
      </c>
      <c r="D442" s="140"/>
      <c r="E442" s="31">
        <v>0</v>
      </c>
      <c r="F442" s="95"/>
      <c r="G442" s="33"/>
      <c r="H442" s="95"/>
      <c r="I442" s="153"/>
      <c r="J442" s="154"/>
      <c r="K442" s="95"/>
      <c r="L442" s="95"/>
      <c r="M442" s="95"/>
    </row>
    <row r="443" spans="1:13" s="155" customFormat="1" ht="11.25" outlineLevel="3">
      <c r="A443" s="151"/>
      <c r="B443" s="140"/>
      <c r="C443" s="152" t="s">
        <v>1166</v>
      </c>
      <c r="D443" s="140"/>
      <c r="E443" s="31">
        <v>1</v>
      </c>
      <c r="F443" s="95"/>
      <c r="G443" s="33"/>
      <c r="H443" s="95"/>
      <c r="I443" s="153"/>
      <c r="J443" s="154"/>
      <c r="K443" s="95"/>
      <c r="L443" s="95"/>
      <c r="M443" s="95"/>
    </row>
    <row r="444" spans="1:13" s="57" customFormat="1" ht="24" outlineLevel="2">
      <c r="A444" s="120">
        <v>3</v>
      </c>
      <c r="B444" s="121" t="s">
        <v>396</v>
      </c>
      <c r="C444" s="122" t="s">
        <v>2090</v>
      </c>
      <c r="D444" s="123" t="s">
        <v>40</v>
      </c>
      <c r="E444" s="24">
        <v>1313.9279999999999</v>
      </c>
      <c r="F444" s="94">
        <v>0</v>
      </c>
      <c r="G444" s="24">
        <f>E444*(1+F444/100)</f>
        <v>1313.9279999999999</v>
      </c>
      <c r="H444" s="94"/>
      <c r="I444" s="119">
        <f>G444*H444</f>
        <v>0</v>
      </c>
      <c r="J444" s="124"/>
      <c r="K444" s="125">
        <f>G444*J444</f>
        <v>0</v>
      </c>
      <c r="L444" s="124"/>
      <c r="M444" s="125">
        <f>G444*L444</f>
        <v>0</v>
      </c>
    </row>
    <row r="445" spans="1:13" s="155" customFormat="1" ht="11.25" outlineLevel="3">
      <c r="A445" s="151"/>
      <c r="B445" s="140"/>
      <c r="C445" s="152" t="s">
        <v>760</v>
      </c>
      <c r="D445" s="140"/>
      <c r="E445" s="31">
        <v>0</v>
      </c>
      <c r="F445" s="95"/>
      <c r="G445" s="33"/>
      <c r="H445" s="95"/>
      <c r="I445" s="153"/>
      <c r="J445" s="154"/>
      <c r="K445" s="95"/>
      <c r="L445" s="95"/>
      <c r="M445" s="95"/>
    </row>
    <row r="446" spans="1:13" s="155" customFormat="1" ht="11.25" outlineLevel="3">
      <c r="A446" s="151"/>
      <c r="B446" s="140"/>
      <c r="C446" s="152" t="s">
        <v>858</v>
      </c>
      <c r="D446" s="140"/>
      <c r="E446" s="31">
        <v>713.71</v>
      </c>
      <c r="F446" s="95"/>
      <c r="G446" s="33"/>
      <c r="H446" s="95"/>
      <c r="I446" s="153"/>
      <c r="J446" s="154"/>
      <c r="K446" s="95"/>
      <c r="L446" s="95"/>
      <c r="M446" s="95"/>
    </row>
    <row r="447" spans="1:13" s="155" customFormat="1" ht="11.25" outlineLevel="3">
      <c r="A447" s="151"/>
      <c r="B447" s="140"/>
      <c r="C447" s="152" t="s">
        <v>1070</v>
      </c>
      <c r="D447" s="140"/>
      <c r="E447" s="31">
        <v>211.67999999999998</v>
      </c>
      <c r="F447" s="95"/>
      <c r="G447" s="33"/>
      <c r="H447" s="95"/>
      <c r="I447" s="153"/>
      <c r="J447" s="154"/>
      <c r="K447" s="95"/>
      <c r="L447" s="95"/>
      <c r="M447" s="95"/>
    </row>
    <row r="448" spans="1:13" s="155" customFormat="1" ht="11.25" outlineLevel="3">
      <c r="A448" s="151"/>
      <c r="B448" s="140"/>
      <c r="C448" s="152" t="s">
        <v>1123</v>
      </c>
      <c r="D448" s="140"/>
      <c r="E448" s="31">
        <v>0</v>
      </c>
      <c r="F448" s="95"/>
      <c r="G448" s="33"/>
      <c r="H448" s="95"/>
      <c r="I448" s="153"/>
      <c r="J448" s="154"/>
      <c r="K448" s="95"/>
      <c r="L448" s="95"/>
      <c r="M448" s="95"/>
    </row>
    <row r="449" spans="1:13" s="155" customFormat="1" ht="11.25" outlineLevel="3">
      <c r="A449" s="151"/>
      <c r="B449" s="140"/>
      <c r="C449" s="152" t="s">
        <v>702</v>
      </c>
      <c r="D449" s="140"/>
      <c r="E449" s="31">
        <v>232.40000000000003</v>
      </c>
      <c r="F449" s="95"/>
      <c r="G449" s="33"/>
      <c r="H449" s="95"/>
      <c r="I449" s="153"/>
      <c r="J449" s="154"/>
      <c r="K449" s="95"/>
      <c r="L449" s="95"/>
      <c r="M449" s="95"/>
    </row>
    <row r="450" spans="1:13" s="155" customFormat="1" ht="11.25" outlineLevel="3">
      <c r="A450" s="151"/>
      <c r="B450" s="140"/>
      <c r="C450" s="152" t="s">
        <v>930</v>
      </c>
      <c r="D450" s="140"/>
      <c r="E450" s="31">
        <v>15.360000000000003</v>
      </c>
      <c r="F450" s="95"/>
      <c r="G450" s="33"/>
      <c r="H450" s="95"/>
      <c r="I450" s="153"/>
      <c r="J450" s="154"/>
      <c r="K450" s="95"/>
      <c r="L450" s="95"/>
      <c r="M450" s="95"/>
    </row>
    <row r="451" spans="1:13" s="155" customFormat="1" ht="11.25" outlineLevel="3">
      <c r="A451" s="151"/>
      <c r="B451" s="140"/>
      <c r="C451" s="152" t="s">
        <v>1</v>
      </c>
      <c r="D451" s="140"/>
      <c r="E451" s="31">
        <v>1173.1499999999999</v>
      </c>
      <c r="F451" s="95"/>
      <c r="G451" s="33"/>
      <c r="H451" s="95"/>
      <c r="I451" s="153"/>
      <c r="J451" s="154"/>
      <c r="K451" s="95"/>
      <c r="L451" s="95"/>
      <c r="M451" s="95"/>
    </row>
    <row r="452" spans="1:13" s="155" customFormat="1" ht="11.25" outlineLevel="3">
      <c r="A452" s="151"/>
      <c r="B452" s="140"/>
      <c r="C452" s="152" t="s">
        <v>1598</v>
      </c>
      <c r="D452" s="140"/>
      <c r="E452" s="31">
        <v>140.77799999999999</v>
      </c>
      <c r="F452" s="95"/>
      <c r="G452" s="33"/>
      <c r="H452" s="95"/>
      <c r="I452" s="153"/>
      <c r="J452" s="154"/>
      <c r="K452" s="95"/>
      <c r="L452" s="95"/>
      <c r="M452" s="95"/>
    </row>
    <row r="453" spans="1:13" s="57" customFormat="1" ht="12" outlineLevel="2">
      <c r="A453" s="120">
        <v>4</v>
      </c>
      <c r="B453" s="121" t="s">
        <v>160</v>
      </c>
      <c r="C453" s="122" t="s">
        <v>1705</v>
      </c>
      <c r="D453" s="123" t="s">
        <v>42</v>
      </c>
      <c r="E453" s="24">
        <v>5.1360000000000001</v>
      </c>
      <c r="F453" s="94">
        <v>0</v>
      </c>
      <c r="G453" s="24">
        <f>E453*(1+F453/100)</f>
        <v>5.1360000000000001</v>
      </c>
      <c r="H453" s="94"/>
      <c r="I453" s="119">
        <f>G453*H453</f>
        <v>0</v>
      </c>
      <c r="J453" s="124">
        <v>2.45343</v>
      </c>
      <c r="K453" s="125">
        <f>G453*J453</f>
        <v>12.600816480000001</v>
      </c>
      <c r="L453" s="124"/>
      <c r="M453" s="125">
        <f>G453*L453</f>
        <v>0</v>
      </c>
    </row>
    <row r="454" spans="1:13" s="155" customFormat="1" ht="11.25" outlineLevel="3">
      <c r="A454" s="151"/>
      <c r="B454" s="140"/>
      <c r="C454" s="152" t="s">
        <v>760</v>
      </c>
      <c r="D454" s="140"/>
      <c r="E454" s="31">
        <v>0</v>
      </c>
      <c r="F454" s="95"/>
      <c r="G454" s="33"/>
      <c r="H454" s="95"/>
      <c r="I454" s="153"/>
      <c r="J454" s="154"/>
      <c r="K454" s="95"/>
      <c r="L454" s="95"/>
      <c r="M454" s="95"/>
    </row>
    <row r="455" spans="1:13" s="155" customFormat="1" ht="11.25" outlineLevel="3">
      <c r="A455" s="151"/>
      <c r="B455" s="140"/>
      <c r="C455" s="152" t="s">
        <v>610</v>
      </c>
      <c r="D455" s="140"/>
      <c r="E455" s="31">
        <v>1.456</v>
      </c>
      <c r="F455" s="95"/>
      <c r="G455" s="33"/>
      <c r="H455" s="95"/>
      <c r="I455" s="153"/>
      <c r="J455" s="154"/>
      <c r="K455" s="95"/>
      <c r="L455" s="95"/>
      <c r="M455" s="95"/>
    </row>
    <row r="456" spans="1:13" s="155" customFormat="1" ht="11.25" outlineLevel="3">
      <c r="A456" s="151"/>
      <c r="B456" s="140"/>
      <c r="C456" s="152" t="s">
        <v>1614</v>
      </c>
      <c r="D456" s="140"/>
      <c r="E456" s="31">
        <v>-0.32</v>
      </c>
      <c r="F456" s="95"/>
      <c r="G456" s="33"/>
      <c r="H456" s="95"/>
      <c r="I456" s="153"/>
      <c r="J456" s="154"/>
      <c r="K456" s="95"/>
      <c r="L456" s="95"/>
      <c r="M456" s="95"/>
    </row>
    <row r="457" spans="1:13" s="155" customFormat="1" ht="11.25" outlineLevel="3">
      <c r="A457" s="151"/>
      <c r="B457" s="140"/>
      <c r="C457" s="152" t="s">
        <v>1607</v>
      </c>
      <c r="D457" s="140"/>
      <c r="E457" s="31">
        <v>0</v>
      </c>
      <c r="F457" s="95"/>
      <c r="G457" s="33"/>
      <c r="H457" s="95"/>
      <c r="I457" s="153"/>
      <c r="J457" s="154"/>
      <c r="K457" s="95"/>
      <c r="L457" s="95"/>
      <c r="M457" s="95"/>
    </row>
    <row r="458" spans="1:13" s="155" customFormat="1" ht="11.25" outlineLevel="3">
      <c r="A458" s="151"/>
      <c r="B458" s="140"/>
      <c r="C458" s="152" t="s">
        <v>1597</v>
      </c>
      <c r="D458" s="140"/>
      <c r="E458" s="31">
        <v>4</v>
      </c>
      <c r="F458" s="95"/>
      <c r="G458" s="33"/>
      <c r="H458" s="95"/>
      <c r="I458" s="153"/>
      <c r="J458" s="154"/>
      <c r="K458" s="95"/>
      <c r="L458" s="95"/>
      <c r="M458" s="95"/>
    </row>
    <row r="459" spans="1:13" s="57" customFormat="1" ht="24" outlineLevel="2">
      <c r="A459" s="120">
        <v>5</v>
      </c>
      <c r="B459" s="121" t="s">
        <v>163</v>
      </c>
      <c r="C459" s="122" t="s">
        <v>2066</v>
      </c>
      <c r="D459" s="123" t="s">
        <v>41</v>
      </c>
      <c r="E459" s="24">
        <v>64.2</v>
      </c>
      <c r="F459" s="94">
        <v>0</v>
      </c>
      <c r="G459" s="24">
        <f>E459*(1+F459/100)</f>
        <v>64.2</v>
      </c>
      <c r="H459" s="94"/>
      <c r="I459" s="119">
        <f>G459*H459</f>
        <v>0</v>
      </c>
      <c r="J459" s="124">
        <v>1.0829999999999999E-2</v>
      </c>
      <c r="K459" s="125">
        <f>G459*J459</f>
        <v>0.69528599999999996</v>
      </c>
      <c r="L459" s="124"/>
      <c r="M459" s="125">
        <f>G459*L459</f>
        <v>0</v>
      </c>
    </row>
    <row r="460" spans="1:13" s="155" customFormat="1" ht="11.25" outlineLevel="3">
      <c r="A460" s="151"/>
      <c r="B460" s="140"/>
      <c r="C460" s="152" t="s">
        <v>760</v>
      </c>
      <c r="D460" s="140"/>
      <c r="E460" s="31">
        <v>0</v>
      </c>
      <c r="F460" s="95"/>
      <c r="G460" s="33"/>
      <c r="H460" s="95"/>
      <c r="I460" s="153"/>
      <c r="J460" s="154"/>
      <c r="K460" s="95"/>
      <c r="L460" s="95"/>
      <c r="M460" s="95"/>
    </row>
    <row r="461" spans="1:13" s="155" customFormat="1" ht="11.25" outlineLevel="3">
      <c r="A461" s="151"/>
      <c r="B461" s="140"/>
      <c r="C461" s="152" t="s">
        <v>389</v>
      </c>
      <c r="D461" s="140"/>
      <c r="E461" s="31">
        <v>18.2</v>
      </c>
      <c r="F461" s="95"/>
      <c r="G461" s="33"/>
      <c r="H461" s="95"/>
      <c r="I461" s="153"/>
      <c r="J461" s="154"/>
      <c r="K461" s="95"/>
      <c r="L461" s="95"/>
      <c r="M461" s="95"/>
    </row>
    <row r="462" spans="1:13" s="155" customFormat="1" ht="11.25" outlineLevel="3">
      <c r="A462" s="151"/>
      <c r="B462" s="140"/>
      <c r="C462" s="152" t="s">
        <v>1507</v>
      </c>
      <c r="D462" s="140"/>
      <c r="E462" s="31">
        <v>-4</v>
      </c>
      <c r="F462" s="95"/>
      <c r="G462" s="33"/>
      <c r="H462" s="95"/>
      <c r="I462" s="153"/>
      <c r="J462" s="154"/>
      <c r="K462" s="95"/>
      <c r="L462" s="95"/>
      <c r="M462" s="95"/>
    </row>
    <row r="463" spans="1:13" s="155" customFormat="1" ht="11.25" outlineLevel="3">
      <c r="A463" s="151"/>
      <c r="B463" s="140"/>
      <c r="C463" s="152" t="s">
        <v>1607</v>
      </c>
      <c r="D463" s="140"/>
      <c r="E463" s="31">
        <v>0</v>
      </c>
      <c r="F463" s="95"/>
      <c r="G463" s="33"/>
      <c r="H463" s="95"/>
      <c r="I463" s="153"/>
      <c r="J463" s="154"/>
      <c r="K463" s="95"/>
      <c r="L463" s="95"/>
      <c r="M463" s="95"/>
    </row>
    <row r="464" spans="1:13" s="155" customFormat="1" ht="11.25" outlineLevel="3">
      <c r="A464" s="151"/>
      <c r="B464" s="140"/>
      <c r="C464" s="152" t="s">
        <v>1494</v>
      </c>
      <c r="D464" s="140"/>
      <c r="E464" s="31">
        <v>50</v>
      </c>
      <c r="F464" s="95"/>
      <c r="G464" s="33"/>
      <c r="H464" s="95"/>
      <c r="I464" s="153"/>
      <c r="J464" s="154"/>
      <c r="K464" s="95"/>
      <c r="L464" s="95"/>
      <c r="M464" s="95"/>
    </row>
    <row r="465" spans="1:13" s="57" customFormat="1" ht="12" outlineLevel="2">
      <c r="A465" s="120">
        <v>6</v>
      </c>
      <c r="B465" s="121" t="s">
        <v>161</v>
      </c>
      <c r="C465" s="122" t="s">
        <v>1900</v>
      </c>
      <c r="D465" s="123" t="s">
        <v>41</v>
      </c>
      <c r="E465" s="24">
        <v>14.2</v>
      </c>
      <c r="F465" s="94">
        <v>0</v>
      </c>
      <c r="G465" s="24">
        <f>E465*(1+F465/100)</f>
        <v>14.2</v>
      </c>
      <c r="H465" s="94"/>
      <c r="I465" s="119">
        <f>G465*H465</f>
        <v>0</v>
      </c>
      <c r="J465" s="124">
        <v>3.0999999999999999E-3</v>
      </c>
      <c r="K465" s="125">
        <f>G465*J465</f>
        <v>4.4019999999999997E-2</v>
      </c>
      <c r="L465" s="124"/>
      <c r="M465" s="125">
        <f>G465*L465</f>
        <v>0</v>
      </c>
    </row>
    <row r="466" spans="1:13" s="155" customFormat="1" ht="11.25" outlineLevel="3">
      <c r="A466" s="151"/>
      <c r="B466" s="140"/>
      <c r="C466" s="152" t="s">
        <v>760</v>
      </c>
      <c r="D466" s="140"/>
      <c r="E466" s="31">
        <v>0</v>
      </c>
      <c r="F466" s="95"/>
      <c r="G466" s="33"/>
      <c r="H466" s="95"/>
      <c r="I466" s="153"/>
      <c r="J466" s="154"/>
      <c r="K466" s="95"/>
      <c r="L466" s="95"/>
      <c r="M466" s="95"/>
    </row>
    <row r="467" spans="1:13" s="155" customFormat="1" ht="11.25" outlineLevel="3">
      <c r="A467" s="151"/>
      <c r="B467" s="140"/>
      <c r="C467" s="152" t="s">
        <v>389</v>
      </c>
      <c r="D467" s="140"/>
      <c r="E467" s="31">
        <v>18.2</v>
      </c>
      <c r="F467" s="95"/>
      <c r="G467" s="33"/>
      <c r="H467" s="95"/>
      <c r="I467" s="153"/>
      <c r="J467" s="154"/>
      <c r="K467" s="95"/>
      <c r="L467" s="95"/>
      <c r="M467" s="95"/>
    </row>
    <row r="468" spans="1:13" s="155" customFormat="1" ht="11.25" outlineLevel="3">
      <c r="A468" s="151"/>
      <c r="B468" s="140"/>
      <c r="C468" s="152" t="s">
        <v>1507</v>
      </c>
      <c r="D468" s="140"/>
      <c r="E468" s="31">
        <v>-4</v>
      </c>
      <c r="F468" s="95"/>
      <c r="G468" s="33"/>
      <c r="H468" s="95"/>
      <c r="I468" s="153"/>
      <c r="J468" s="154"/>
      <c r="K468" s="95"/>
      <c r="L468" s="95"/>
      <c r="M468" s="95"/>
    </row>
    <row r="469" spans="1:13" s="57" customFormat="1" ht="12" outlineLevel="2">
      <c r="A469" s="120">
        <v>7</v>
      </c>
      <c r="B469" s="121" t="s">
        <v>162</v>
      </c>
      <c r="C469" s="122" t="s">
        <v>1922</v>
      </c>
      <c r="D469" s="123" t="s">
        <v>41</v>
      </c>
      <c r="E469" s="24">
        <v>14.2</v>
      </c>
      <c r="F469" s="94">
        <v>0</v>
      </c>
      <c r="G469" s="24">
        <f>E469*(1+F469/100)</f>
        <v>14.2</v>
      </c>
      <c r="H469" s="94"/>
      <c r="I469" s="119">
        <f>G469*H469</f>
        <v>0</v>
      </c>
      <c r="J469" s="124"/>
      <c r="K469" s="125">
        <f>G469*J469</f>
        <v>0</v>
      </c>
      <c r="L469" s="124"/>
      <c r="M469" s="125">
        <f>G469*L469</f>
        <v>0</v>
      </c>
    </row>
    <row r="470" spans="1:13" s="57" customFormat="1" ht="12" outlineLevel="2">
      <c r="A470" s="120">
        <v>8</v>
      </c>
      <c r="B470" s="121" t="s">
        <v>164</v>
      </c>
      <c r="C470" s="122" t="s">
        <v>1561</v>
      </c>
      <c r="D470" s="123" t="s">
        <v>12</v>
      </c>
      <c r="E470" s="24">
        <v>0.41088000000000002</v>
      </c>
      <c r="F470" s="94">
        <v>0</v>
      </c>
      <c r="G470" s="24">
        <f>E470*(1+F470/100)</f>
        <v>0.41088000000000002</v>
      </c>
      <c r="H470" s="94"/>
      <c r="I470" s="119">
        <f>G470*H470</f>
        <v>0</v>
      </c>
      <c r="J470" s="124">
        <v>1.0551600000000001</v>
      </c>
      <c r="K470" s="125">
        <f>G470*J470</f>
        <v>0.43354414080000009</v>
      </c>
      <c r="L470" s="124"/>
      <c r="M470" s="125">
        <f>G470*L470</f>
        <v>0</v>
      </c>
    </row>
    <row r="471" spans="1:13" s="155" customFormat="1" ht="11.25" outlineLevel="3">
      <c r="A471" s="151"/>
      <c r="B471" s="140"/>
      <c r="C471" s="152" t="s">
        <v>1742</v>
      </c>
      <c r="D471" s="140"/>
      <c r="E471" s="31">
        <v>0.41088000000000002</v>
      </c>
      <c r="F471" s="95"/>
      <c r="G471" s="33"/>
      <c r="H471" s="95"/>
      <c r="I471" s="153"/>
      <c r="J471" s="154"/>
      <c r="K471" s="95"/>
      <c r="L471" s="95"/>
      <c r="M471" s="95"/>
    </row>
    <row r="472" spans="1:13" s="117" customFormat="1" ht="12.75" customHeight="1" outlineLevel="2">
      <c r="A472" s="156"/>
      <c r="B472" s="157"/>
      <c r="C472" s="158"/>
      <c r="D472" s="157"/>
      <c r="E472" s="43"/>
      <c r="F472" s="96"/>
      <c r="G472" s="43"/>
      <c r="H472" s="96"/>
      <c r="I472" s="115"/>
      <c r="J472" s="159"/>
      <c r="K472" s="96"/>
      <c r="L472" s="96"/>
      <c r="M472" s="96"/>
    </row>
    <row r="473" spans="1:13" s="176" customFormat="1" ht="16.5" customHeight="1" outlineLevel="1">
      <c r="A473" s="170"/>
      <c r="B473" s="171"/>
      <c r="C473" s="171" t="s">
        <v>992</v>
      </c>
      <c r="D473" s="172"/>
      <c r="E473" s="20"/>
      <c r="F473" s="93"/>
      <c r="G473" s="20"/>
      <c r="H473" s="93"/>
      <c r="I473" s="173">
        <f>SUBTOTAL(9,I474:I507)</f>
        <v>0</v>
      </c>
      <c r="J473" s="174"/>
      <c r="K473" s="175">
        <f>SUBTOTAL(9,K474:K507)</f>
        <v>4.0113989597581954</v>
      </c>
      <c r="L473" s="93"/>
      <c r="M473" s="175">
        <f>SUBTOTAL(9,M474:M507)</f>
        <v>0</v>
      </c>
    </row>
    <row r="474" spans="1:13" s="57" customFormat="1" ht="24" outlineLevel="2">
      <c r="A474" s="120">
        <v>1</v>
      </c>
      <c r="B474" s="121" t="s">
        <v>172</v>
      </c>
      <c r="C474" s="122" t="s">
        <v>1957</v>
      </c>
      <c r="D474" s="123" t="s">
        <v>11</v>
      </c>
      <c r="E474" s="24">
        <v>1.95</v>
      </c>
      <c r="F474" s="94">
        <v>0</v>
      </c>
      <c r="G474" s="24">
        <f>E474*(1+F474/100)</f>
        <v>1.95</v>
      </c>
      <c r="H474" s="94"/>
      <c r="I474" s="119">
        <f>G474*H474</f>
        <v>0</v>
      </c>
      <c r="J474" s="124">
        <v>0.13677</v>
      </c>
      <c r="K474" s="125">
        <f>G474*J474</f>
        <v>0.26670149999999998</v>
      </c>
      <c r="L474" s="124"/>
      <c r="M474" s="125">
        <f>G474*L474</f>
        <v>0</v>
      </c>
    </row>
    <row r="475" spans="1:13" s="155" customFormat="1" ht="11.25" outlineLevel="3">
      <c r="A475" s="151"/>
      <c r="B475" s="140"/>
      <c r="C475" s="152" t="s">
        <v>87</v>
      </c>
      <c r="D475" s="140"/>
      <c r="E475" s="31">
        <v>0</v>
      </c>
      <c r="F475" s="95"/>
      <c r="G475" s="33"/>
      <c r="H475" s="95"/>
      <c r="I475" s="153"/>
      <c r="J475" s="154"/>
      <c r="K475" s="95"/>
      <c r="L475" s="95"/>
      <c r="M475" s="95"/>
    </row>
    <row r="476" spans="1:13" s="155" customFormat="1" ht="11.25" outlineLevel="3">
      <c r="A476" s="151"/>
      <c r="B476" s="140"/>
      <c r="C476" s="152" t="s">
        <v>1547</v>
      </c>
      <c r="D476" s="140"/>
      <c r="E476" s="31">
        <v>1.95</v>
      </c>
      <c r="F476" s="95"/>
      <c r="G476" s="33"/>
      <c r="H476" s="95"/>
      <c r="I476" s="153"/>
      <c r="J476" s="154"/>
      <c r="K476" s="95"/>
      <c r="L476" s="95"/>
      <c r="M476" s="95"/>
    </row>
    <row r="477" spans="1:13" s="57" customFormat="1" ht="24" outlineLevel="2">
      <c r="A477" s="120">
        <v>2</v>
      </c>
      <c r="B477" s="121" t="s">
        <v>397</v>
      </c>
      <c r="C477" s="122" t="s">
        <v>2112</v>
      </c>
      <c r="D477" s="123" t="s">
        <v>11</v>
      </c>
      <c r="E477" s="24">
        <v>23.25</v>
      </c>
      <c r="F477" s="94">
        <v>0</v>
      </c>
      <c r="G477" s="24">
        <f>E477*(1+F477/100)</f>
        <v>23.25</v>
      </c>
      <c r="H477" s="94"/>
      <c r="I477" s="119">
        <f>G477*H477</f>
        <v>0</v>
      </c>
      <c r="J477" s="124"/>
      <c r="K477" s="125">
        <f>G477*J477</f>
        <v>0</v>
      </c>
      <c r="L477" s="124"/>
      <c r="M477" s="125">
        <f>G477*L477</f>
        <v>0</v>
      </c>
    </row>
    <row r="478" spans="1:13" s="155" customFormat="1" ht="11.25" outlineLevel="3">
      <c r="A478" s="151"/>
      <c r="B478" s="140"/>
      <c r="C478" s="152" t="s">
        <v>87</v>
      </c>
      <c r="D478" s="140"/>
      <c r="E478" s="31">
        <v>0</v>
      </c>
      <c r="F478" s="95"/>
      <c r="G478" s="33"/>
      <c r="H478" s="95"/>
      <c r="I478" s="153"/>
      <c r="J478" s="154"/>
      <c r="K478" s="95"/>
      <c r="L478" s="95"/>
      <c r="M478" s="95"/>
    </row>
    <row r="479" spans="1:13" s="155" customFormat="1" ht="11.25" outlineLevel="3">
      <c r="A479" s="151"/>
      <c r="B479" s="140"/>
      <c r="C479" s="152" t="s">
        <v>1041</v>
      </c>
      <c r="D479" s="140"/>
      <c r="E479" s="31">
        <v>23.25</v>
      </c>
      <c r="F479" s="95"/>
      <c r="G479" s="33"/>
      <c r="H479" s="95"/>
      <c r="I479" s="153"/>
      <c r="J479" s="154"/>
      <c r="K479" s="95"/>
      <c r="L479" s="95"/>
      <c r="M479" s="95"/>
    </row>
    <row r="480" spans="1:13" s="57" customFormat="1" ht="12" outlineLevel="2">
      <c r="A480" s="120">
        <v>3</v>
      </c>
      <c r="B480" s="121" t="s">
        <v>171</v>
      </c>
      <c r="C480" s="122" t="s">
        <v>1845</v>
      </c>
      <c r="D480" s="123" t="s">
        <v>11</v>
      </c>
      <c r="E480" s="24">
        <v>4</v>
      </c>
      <c r="F480" s="94">
        <v>0</v>
      </c>
      <c r="G480" s="24">
        <f>E480*(1+F480/100)</f>
        <v>4</v>
      </c>
      <c r="H480" s="94"/>
      <c r="I480" s="119">
        <f>G480*H480</f>
        <v>0</v>
      </c>
      <c r="J480" s="124">
        <v>3.465E-2</v>
      </c>
      <c r="K480" s="125">
        <f>G480*J480</f>
        <v>0.1386</v>
      </c>
      <c r="L480" s="124"/>
      <c r="M480" s="125">
        <f>G480*L480</f>
        <v>0</v>
      </c>
    </row>
    <row r="481" spans="1:13" s="155" customFormat="1" ht="11.25" outlineLevel="3">
      <c r="A481" s="151"/>
      <c r="B481" s="140"/>
      <c r="C481" s="152" t="s">
        <v>460</v>
      </c>
      <c r="D481" s="140"/>
      <c r="E481" s="31">
        <v>0</v>
      </c>
      <c r="F481" s="95"/>
      <c r="G481" s="33"/>
      <c r="H481" s="95"/>
      <c r="I481" s="153"/>
      <c r="J481" s="154"/>
      <c r="K481" s="95"/>
      <c r="L481" s="95"/>
      <c r="M481" s="95"/>
    </row>
    <row r="482" spans="1:13" s="155" customFormat="1" ht="11.25" outlineLevel="3">
      <c r="A482" s="151"/>
      <c r="B482" s="140"/>
      <c r="C482" s="152" t="s">
        <v>466</v>
      </c>
      <c r="D482" s="140"/>
      <c r="E482" s="31">
        <v>4</v>
      </c>
      <c r="F482" s="95"/>
      <c r="G482" s="33"/>
      <c r="H482" s="95"/>
      <c r="I482" s="153"/>
      <c r="J482" s="154"/>
      <c r="K482" s="95"/>
      <c r="L482" s="95"/>
      <c r="M482" s="95"/>
    </row>
    <row r="483" spans="1:13" s="57" customFormat="1" ht="24" outlineLevel="2">
      <c r="A483" s="120">
        <v>4</v>
      </c>
      <c r="B483" s="121" t="s">
        <v>103</v>
      </c>
      <c r="C483" s="122" t="s">
        <v>1993</v>
      </c>
      <c r="D483" s="123" t="s">
        <v>47</v>
      </c>
      <c r="E483" s="24">
        <v>1</v>
      </c>
      <c r="F483" s="94">
        <v>0</v>
      </c>
      <c r="G483" s="24">
        <f>E483*(1+F483/100)</f>
        <v>1</v>
      </c>
      <c r="H483" s="94"/>
      <c r="I483" s="119">
        <f>G483*H483</f>
        <v>0</v>
      </c>
      <c r="J483" s="124"/>
      <c r="K483" s="125">
        <f>G483*J483</f>
        <v>0</v>
      </c>
      <c r="L483" s="124"/>
      <c r="M483" s="125">
        <f>G483*L483</f>
        <v>0</v>
      </c>
    </row>
    <row r="484" spans="1:13" s="155" customFormat="1" ht="11.25" outlineLevel="3">
      <c r="A484" s="151"/>
      <c r="B484" s="140"/>
      <c r="C484" s="152" t="s">
        <v>460</v>
      </c>
      <c r="D484" s="140"/>
      <c r="E484" s="31">
        <v>0</v>
      </c>
      <c r="F484" s="95"/>
      <c r="G484" s="33"/>
      <c r="H484" s="95"/>
      <c r="I484" s="153"/>
      <c r="J484" s="154"/>
      <c r="K484" s="95"/>
      <c r="L484" s="95"/>
      <c r="M484" s="95"/>
    </row>
    <row r="485" spans="1:13" s="155" customFormat="1" ht="11.25" outlineLevel="3">
      <c r="A485" s="151"/>
      <c r="B485" s="140"/>
      <c r="C485" s="152" t="s">
        <v>428</v>
      </c>
      <c r="D485" s="140"/>
      <c r="E485" s="31">
        <v>1</v>
      </c>
      <c r="F485" s="95"/>
      <c r="G485" s="33"/>
      <c r="H485" s="95"/>
      <c r="I485" s="153"/>
      <c r="J485" s="154"/>
      <c r="K485" s="95"/>
      <c r="L485" s="95"/>
      <c r="M485" s="95"/>
    </row>
    <row r="486" spans="1:13" s="57" customFormat="1" ht="12" outlineLevel="2">
      <c r="A486" s="120">
        <v>5</v>
      </c>
      <c r="B486" s="121" t="s">
        <v>167</v>
      </c>
      <c r="C486" s="122" t="s">
        <v>1733</v>
      </c>
      <c r="D486" s="123" t="s">
        <v>42</v>
      </c>
      <c r="E486" s="24">
        <v>1.3891580842735003</v>
      </c>
      <c r="F486" s="94">
        <v>0</v>
      </c>
      <c r="G486" s="24">
        <f>E486*(1+F486/100)</f>
        <v>1.3891580842735003</v>
      </c>
      <c r="H486" s="94"/>
      <c r="I486" s="119">
        <f>G486*H486</f>
        <v>0</v>
      </c>
      <c r="J486" s="124">
        <v>2.4533700000000001</v>
      </c>
      <c r="K486" s="125">
        <f>G486*J486</f>
        <v>3.4081187692140773</v>
      </c>
      <c r="L486" s="124"/>
      <c r="M486" s="125">
        <f>G486*L486</f>
        <v>0</v>
      </c>
    </row>
    <row r="487" spans="1:13" s="155" customFormat="1" ht="11.25" outlineLevel="3">
      <c r="A487" s="151"/>
      <c r="B487" s="140"/>
      <c r="C487" s="152" t="s">
        <v>460</v>
      </c>
      <c r="D487" s="140"/>
      <c r="E487" s="31">
        <v>0</v>
      </c>
      <c r="F487" s="95"/>
      <c r="G487" s="33"/>
      <c r="H487" s="95"/>
      <c r="I487" s="153"/>
      <c r="J487" s="154"/>
      <c r="K487" s="95"/>
      <c r="L487" s="95"/>
      <c r="M487" s="95"/>
    </row>
    <row r="488" spans="1:13" s="155" customFormat="1" ht="11.25" outlineLevel="3">
      <c r="A488" s="151"/>
      <c r="B488" s="140"/>
      <c r="C488" s="152" t="s">
        <v>1317</v>
      </c>
      <c r="D488" s="140"/>
      <c r="E488" s="31">
        <v>0</v>
      </c>
      <c r="F488" s="95"/>
      <c r="G488" s="33"/>
      <c r="H488" s="95"/>
      <c r="I488" s="153"/>
      <c r="J488" s="154"/>
      <c r="K488" s="95"/>
      <c r="L488" s="95"/>
      <c r="M488" s="95"/>
    </row>
    <row r="489" spans="1:13" s="155" customFormat="1" ht="11.25" outlineLevel="3">
      <c r="A489" s="151"/>
      <c r="B489" s="140"/>
      <c r="C489" s="152" t="s">
        <v>825</v>
      </c>
      <c r="D489" s="140"/>
      <c r="E489" s="31">
        <v>0.61250000000000004</v>
      </c>
      <c r="F489" s="95"/>
      <c r="G489" s="33"/>
      <c r="H489" s="95"/>
      <c r="I489" s="153"/>
      <c r="J489" s="154"/>
      <c r="K489" s="95"/>
      <c r="L489" s="95"/>
      <c r="M489" s="95"/>
    </row>
    <row r="490" spans="1:13" s="155" customFormat="1" ht="11.25" outlineLevel="3">
      <c r="A490" s="151"/>
      <c r="B490" s="140"/>
      <c r="C490" s="152" t="s">
        <v>1495</v>
      </c>
      <c r="D490" s="140"/>
      <c r="E490" s="31">
        <v>0.16098750000000001</v>
      </c>
      <c r="F490" s="95"/>
      <c r="G490" s="33"/>
      <c r="H490" s="95"/>
      <c r="I490" s="153"/>
      <c r="J490" s="154"/>
      <c r="K490" s="95"/>
      <c r="L490" s="95"/>
      <c r="M490" s="95"/>
    </row>
    <row r="491" spans="1:13" s="155" customFormat="1" ht="11.25" outlineLevel="3">
      <c r="A491" s="151"/>
      <c r="B491" s="140"/>
      <c r="C491" s="152" t="s">
        <v>112</v>
      </c>
      <c r="D491" s="140"/>
      <c r="E491" s="31">
        <v>0</v>
      </c>
      <c r="F491" s="95"/>
      <c r="G491" s="33"/>
      <c r="H491" s="95"/>
      <c r="I491" s="153"/>
      <c r="J491" s="154"/>
      <c r="K491" s="95"/>
      <c r="L491" s="95"/>
      <c r="M491" s="95"/>
    </row>
    <row r="492" spans="1:13" s="155" customFormat="1" ht="11.25" outlineLevel="3">
      <c r="A492" s="151"/>
      <c r="B492" s="140"/>
      <c r="C492" s="152" t="s">
        <v>1087</v>
      </c>
      <c r="D492" s="140"/>
      <c r="E492" s="31">
        <v>0</v>
      </c>
      <c r="F492" s="95"/>
      <c r="G492" s="33"/>
      <c r="H492" s="95"/>
      <c r="I492" s="153"/>
      <c r="J492" s="154"/>
      <c r="K492" s="95"/>
      <c r="L492" s="95"/>
      <c r="M492" s="95"/>
    </row>
    <row r="493" spans="1:13" s="155" customFormat="1" ht="11.25" outlineLevel="3">
      <c r="A493" s="151"/>
      <c r="B493" s="140"/>
      <c r="C493" s="152" t="s">
        <v>1441</v>
      </c>
      <c r="D493" s="140"/>
      <c r="E493" s="31">
        <v>0.36517729502974999</v>
      </c>
      <c r="F493" s="95"/>
      <c r="G493" s="33"/>
      <c r="H493" s="95"/>
      <c r="I493" s="153"/>
      <c r="J493" s="154"/>
      <c r="K493" s="95"/>
      <c r="L493" s="95"/>
      <c r="M493" s="95"/>
    </row>
    <row r="494" spans="1:13" s="155" customFormat="1" ht="11.25" outlineLevel="3">
      <c r="A494" s="151"/>
      <c r="B494" s="140"/>
      <c r="C494" s="152" t="s">
        <v>1442</v>
      </c>
      <c r="D494" s="140"/>
      <c r="E494" s="31">
        <v>0.25049328924375003</v>
      </c>
      <c r="F494" s="95"/>
      <c r="G494" s="33"/>
      <c r="H494" s="95"/>
      <c r="I494" s="153"/>
      <c r="J494" s="154"/>
      <c r="K494" s="95"/>
      <c r="L494" s="95"/>
      <c r="M494" s="95"/>
    </row>
    <row r="495" spans="1:13" s="57" customFormat="1" ht="12" outlineLevel="2">
      <c r="A495" s="120">
        <v>6</v>
      </c>
      <c r="B495" s="121" t="s">
        <v>169</v>
      </c>
      <c r="C495" s="122" t="s">
        <v>1836</v>
      </c>
      <c r="D495" s="123" t="s">
        <v>41</v>
      </c>
      <c r="E495" s="24">
        <v>2.9424214699000002</v>
      </c>
      <c r="F495" s="94">
        <v>0</v>
      </c>
      <c r="G495" s="24">
        <f>E495*(1+F495/100)</f>
        <v>2.9424214699000002</v>
      </c>
      <c r="H495" s="94"/>
      <c r="I495" s="119">
        <f>G495*H495</f>
        <v>0</v>
      </c>
      <c r="J495" s="124">
        <v>1.282E-2</v>
      </c>
      <c r="K495" s="125">
        <f>G495*J495</f>
        <v>3.7721843244118002E-2</v>
      </c>
      <c r="L495" s="124"/>
      <c r="M495" s="125">
        <f>G495*L495</f>
        <v>0</v>
      </c>
    </row>
    <row r="496" spans="1:13" s="155" customFormat="1" ht="11.25" outlineLevel="3">
      <c r="A496" s="151"/>
      <c r="B496" s="140"/>
      <c r="C496" s="152" t="s">
        <v>460</v>
      </c>
      <c r="D496" s="140"/>
      <c r="E496" s="31">
        <v>0</v>
      </c>
      <c r="F496" s="95"/>
      <c r="G496" s="33"/>
      <c r="H496" s="95"/>
      <c r="I496" s="153"/>
      <c r="J496" s="154"/>
      <c r="K496" s="95"/>
      <c r="L496" s="95"/>
      <c r="M496" s="95"/>
    </row>
    <row r="497" spans="1:13" s="155" customFormat="1" ht="11.25" outlineLevel="3">
      <c r="A497" s="151"/>
      <c r="B497" s="140"/>
      <c r="C497" s="152" t="s">
        <v>1317</v>
      </c>
      <c r="D497" s="140"/>
      <c r="E497" s="31">
        <v>0</v>
      </c>
      <c r="F497" s="95"/>
      <c r="G497" s="33"/>
      <c r="H497" s="95"/>
      <c r="I497" s="153"/>
      <c r="J497" s="154"/>
      <c r="K497" s="95"/>
      <c r="L497" s="95"/>
      <c r="M497" s="95"/>
    </row>
    <row r="498" spans="1:13" s="155" customFormat="1" ht="11.25" outlineLevel="3">
      <c r="A498" s="151"/>
      <c r="B498" s="140"/>
      <c r="C498" s="152" t="s">
        <v>1028</v>
      </c>
      <c r="D498" s="140"/>
      <c r="E498" s="31">
        <v>1.05</v>
      </c>
      <c r="F498" s="95"/>
      <c r="G498" s="33"/>
      <c r="H498" s="95"/>
      <c r="I498" s="153"/>
      <c r="J498" s="154"/>
      <c r="K498" s="95"/>
      <c r="L498" s="95"/>
      <c r="M498" s="95"/>
    </row>
    <row r="499" spans="1:13" s="155" customFormat="1" ht="11.25" outlineLevel="3">
      <c r="A499" s="151"/>
      <c r="B499" s="140"/>
      <c r="C499" s="152" t="s">
        <v>1266</v>
      </c>
      <c r="D499" s="140"/>
      <c r="E499" s="31">
        <v>1.07325</v>
      </c>
      <c r="F499" s="95"/>
      <c r="G499" s="33"/>
      <c r="H499" s="95"/>
      <c r="I499" s="153"/>
      <c r="J499" s="154"/>
      <c r="K499" s="95"/>
      <c r="L499" s="95"/>
      <c r="M499" s="95"/>
    </row>
    <row r="500" spans="1:13" s="155" customFormat="1" ht="11.25" outlineLevel="3">
      <c r="A500" s="151"/>
      <c r="B500" s="140"/>
      <c r="C500" s="152" t="s">
        <v>112</v>
      </c>
      <c r="D500" s="140"/>
      <c r="E500" s="31">
        <v>0</v>
      </c>
      <c r="F500" s="95"/>
      <c r="G500" s="33"/>
      <c r="H500" s="95"/>
      <c r="I500" s="153"/>
      <c r="J500" s="154"/>
      <c r="K500" s="95"/>
      <c r="L500" s="95"/>
      <c r="M500" s="95"/>
    </row>
    <row r="501" spans="1:13" s="155" customFormat="1" ht="11.25" outlineLevel="3">
      <c r="A501" s="151"/>
      <c r="B501" s="140"/>
      <c r="C501" s="152" t="s">
        <v>1087</v>
      </c>
      <c r="D501" s="140"/>
      <c r="E501" s="31">
        <v>0</v>
      </c>
      <c r="F501" s="95"/>
      <c r="G501" s="33"/>
      <c r="H501" s="95"/>
      <c r="I501" s="153"/>
      <c r="J501" s="154"/>
      <c r="K501" s="95"/>
      <c r="L501" s="95"/>
      <c r="M501" s="95"/>
    </row>
    <row r="502" spans="1:13" s="155" customFormat="1" ht="11.25" outlineLevel="3">
      <c r="A502" s="151"/>
      <c r="B502" s="140"/>
      <c r="C502" s="152" t="s">
        <v>1390</v>
      </c>
      <c r="D502" s="140"/>
      <c r="E502" s="31">
        <v>0.44807030064999998</v>
      </c>
      <c r="F502" s="95"/>
      <c r="G502" s="33"/>
      <c r="H502" s="95"/>
      <c r="I502" s="153"/>
      <c r="J502" s="154"/>
      <c r="K502" s="95"/>
      <c r="L502" s="95"/>
      <c r="M502" s="95"/>
    </row>
    <row r="503" spans="1:13" s="155" customFormat="1" ht="11.25" outlineLevel="3">
      <c r="A503" s="151"/>
      <c r="B503" s="140"/>
      <c r="C503" s="152" t="s">
        <v>1392</v>
      </c>
      <c r="D503" s="140"/>
      <c r="E503" s="31">
        <v>0.37110116925000003</v>
      </c>
      <c r="F503" s="95"/>
      <c r="G503" s="33"/>
      <c r="H503" s="95"/>
      <c r="I503" s="153"/>
      <c r="J503" s="154"/>
      <c r="K503" s="95"/>
      <c r="L503" s="95"/>
      <c r="M503" s="95"/>
    </row>
    <row r="504" spans="1:13" s="57" customFormat="1" ht="12" outlineLevel="2">
      <c r="A504" s="120">
        <v>7</v>
      </c>
      <c r="B504" s="121" t="s">
        <v>170</v>
      </c>
      <c r="C504" s="122" t="s">
        <v>1864</v>
      </c>
      <c r="D504" s="123" t="s">
        <v>41</v>
      </c>
      <c r="E504" s="24">
        <v>2.9420000000000002</v>
      </c>
      <c r="F504" s="94">
        <v>0</v>
      </c>
      <c r="G504" s="24">
        <f>E504*(1+F504/100)</f>
        <v>2.9420000000000002</v>
      </c>
      <c r="H504" s="94"/>
      <c r="I504" s="119">
        <f>G504*H504</f>
        <v>0</v>
      </c>
      <c r="J504" s="124"/>
      <c r="K504" s="125">
        <f>G504*J504</f>
        <v>0</v>
      </c>
      <c r="L504" s="124"/>
      <c r="M504" s="125">
        <f>G504*L504</f>
        <v>0</v>
      </c>
    </row>
    <row r="505" spans="1:13" s="57" customFormat="1" ht="12" outlineLevel="2">
      <c r="A505" s="120">
        <v>8</v>
      </c>
      <c r="B505" s="121" t="s">
        <v>168</v>
      </c>
      <c r="C505" s="122" t="s">
        <v>1868</v>
      </c>
      <c r="D505" s="123" t="s">
        <v>12</v>
      </c>
      <c r="E505" s="24">
        <v>0.15279000000000001</v>
      </c>
      <c r="F505" s="94">
        <v>0</v>
      </c>
      <c r="G505" s="24">
        <f>E505*(1+F505/100)</f>
        <v>0.15279000000000001</v>
      </c>
      <c r="H505" s="94"/>
      <c r="I505" s="119">
        <f>G505*H505</f>
        <v>0</v>
      </c>
      <c r="J505" s="124">
        <v>1.04887</v>
      </c>
      <c r="K505" s="125">
        <f>G505*J505</f>
        <v>0.1602568473</v>
      </c>
      <c r="L505" s="124"/>
      <c r="M505" s="125">
        <f>G505*L505</f>
        <v>0</v>
      </c>
    </row>
    <row r="506" spans="1:13" s="155" customFormat="1" ht="11.25" outlineLevel="3">
      <c r="A506" s="151"/>
      <c r="B506" s="140"/>
      <c r="C506" s="152" t="s">
        <v>1751</v>
      </c>
      <c r="D506" s="140"/>
      <c r="E506" s="31">
        <v>0.15279000000000001</v>
      </c>
      <c r="F506" s="95"/>
      <c r="G506" s="33"/>
      <c r="H506" s="95"/>
      <c r="I506" s="153"/>
      <c r="J506" s="154"/>
      <c r="K506" s="95"/>
      <c r="L506" s="95"/>
      <c r="M506" s="95"/>
    </row>
    <row r="507" spans="1:13" s="117" customFormat="1" ht="12.75" customHeight="1" outlineLevel="2">
      <c r="A507" s="156"/>
      <c r="B507" s="157"/>
      <c r="C507" s="158"/>
      <c r="D507" s="157"/>
      <c r="E507" s="43"/>
      <c r="F507" s="96"/>
      <c r="G507" s="43"/>
      <c r="H507" s="96"/>
      <c r="I507" s="115"/>
      <c r="J507" s="159"/>
      <c r="K507" s="96"/>
      <c r="L507" s="96"/>
      <c r="M507" s="96"/>
    </row>
    <row r="508" spans="1:13" s="176" customFormat="1" ht="16.5" customHeight="1" outlineLevel="1">
      <c r="A508" s="170"/>
      <c r="B508" s="171"/>
      <c r="C508" s="171" t="s">
        <v>2740</v>
      </c>
      <c r="D508" s="172"/>
      <c r="E508" s="20"/>
      <c r="F508" s="93"/>
      <c r="G508" s="20"/>
      <c r="H508" s="93"/>
      <c r="I508" s="173">
        <f>SUBTOTAL(9,I509:I514)</f>
        <v>0</v>
      </c>
      <c r="J508" s="174"/>
      <c r="K508" s="175">
        <f>SUBTOTAL(9,K509:K514)</f>
        <v>188.66292000000001</v>
      </c>
      <c r="L508" s="93"/>
      <c r="M508" s="175">
        <f>SUBTOTAL(9,M509:M514)</f>
        <v>0</v>
      </c>
    </row>
    <row r="509" spans="1:13" s="57" customFormat="1" ht="12" outlineLevel="2">
      <c r="A509" s="120">
        <v>1</v>
      </c>
      <c r="B509" s="121" t="s">
        <v>173</v>
      </c>
      <c r="C509" s="122" t="s">
        <v>1405</v>
      </c>
      <c r="D509" s="123" t="s">
        <v>41</v>
      </c>
      <c r="E509" s="24">
        <v>162</v>
      </c>
      <c r="F509" s="94">
        <v>0</v>
      </c>
      <c r="G509" s="24">
        <f>E509*(1+F509/100)</f>
        <v>162</v>
      </c>
      <c r="H509" s="94"/>
      <c r="I509" s="119">
        <f>G509*H509</f>
        <v>0</v>
      </c>
      <c r="J509" s="124">
        <v>0.39600000000000002</v>
      </c>
      <c r="K509" s="125">
        <f>G509*J509</f>
        <v>64.152000000000001</v>
      </c>
      <c r="L509" s="124"/>
      <c r="M509" s="125">
        <f>G509*L509</f>
        <v>0</v>
      </c>
    </row>
    <row r="510" spans="1:13" s="57" customFormat="1" ht="24" outlineLevel="2">
      <c r="A510" s="120">
        <v>2</v>
      </c>
      <c r="B510" s="121" t="s">
        <v>399</v>
      </c>
      <c r="C510" s="122" t="s">
        <v>2141</v>
      </c>
      <c r="D510" s="123" t="s">
        <v>41</v>
      </c>
      <c r="E510" s="24">
        <v>162</v>
      </c>
      <c r="F510" s="94">
        <v>0</v>
      </c>
      <c r="G510" s="24">
        <f>E510*(1+F510/100)</f>
        <v>162</v>
      </c>
      <c r="H510" s="94"/>
      <c r="I510" s="119">
        <f>G510*H510</f>
        <v>0</v>
      </c>
      <c r="J510" s="124">
        <v>0.58020000000000005</v>
      </c>
      <c r="K510" s="125">
        <f>G510*J510</f>
        <v>93.992400000000004</v>
      </c>
      <c r="L510" s="124"/>
      <c r="M510" s="125">
        <f>G510*L510</f>
        <v>0</v>
      </c>
    </row>
    <row r="511" spans="1:13" s="155" customFormat="1" ht="11.25" outlineLevel="3">
      <c r="A511" s="151"/>
      <c r="B511" s="140"/>
      <c r="C511" s="152" t="s">
        <v>948</v>
      </c>
      <c r="D511" s="140"/>
      <c r="E511" s="31">
        <v>162</v>
      </c>
      <c r="F511" s="95"/>
      <c r="G511" s="33"/>
      <c r="H511" s="95"/>
      <c r="I511" s="153"/>
      <c r="J511" s="154"/>
      <c r="K511" s="95"/>
      <c r="L511" s="95"/>
      <c r="M511" s="95"/>
    </row>
    <row r="512" spans="1:13" s="57" customFormat="1" ht="24" outlineLevel="2">
      <c r="A512" s="120">
        <v>3</v>
      </c>
      <c r="B512" s="121" t="s">
        <v>398</v>
      </c>
      <c r="C512" s="122" t="s">
        <v>2133</v>
      </c>
      <c r="D512" s="123" t="s">
        <v>41</v>
      </c>
      <c r="E512" s="24">
        <v>52.6</v>
      </c>
      <c r="F512" s="94">
        <v>0</v>
      </c>
      <c r="G512" s="24">
        <f>E512*(1+F512/100)</f>
        <v>52.6</v>
      </c>
      <c r="H512" s="94"/>
      <c r="I512" s="119">
        <f>G512*H512</f>
        <v>0</v>
      </c>
      <c r="J512" s="124">
        <v>0.58020000000000005</v>
      </c>
      <c r="K512" s="125">
        <f>G512*J512</f>
        <v>30.518520000000002</v>
      </c>
      <c r="L512" s="124"/>
      <c r="M512" s="125">
        <f>G512*L512</f>
        <v>0</v>
      </c>
    </row>
    <row r="513" spans="1:13" s="155" customFormat="1" ht="11.25" outlineLevel="3">
      <c r="A513" s="151"/>
      <c r="B513" s="140"/>
      <c r="C513" s="152" t="s">
        <v>886</v>
      </c>
      <c r="D513" s="140"/>
      <c r="E513" s="31">
        <v>52.6</v>
      </c>
      <c r="F513" s="95"/>
      <c r="G513" s="33"/>
      <c r="H513" s="95"/>
      <c r="I513" s="153"/>
      <c r="J513" s="154"/>
      <c r="K513" s="95"/>
      <c r="L513" s="95"/>
      <c r="M513" s="95"/>
    </row>
    <row r="514" spans="1:13" s="117" customFormat="1" ht="12.75" customHeight="1" outlineLevel="2">
      <c r="A514" s="156"/>
      <c r="B514" s="157"/>
      <c r="C514" s="158"/>
      <c r="D514" s="157"/>
      <c r="E514" s="43"/>
      <c r="F514" s="96"/>
      <c r="G514" s="43"/>
      <c r="H514" s="96"/>
      <c r="I514" s="115"/>
      <c r="J514" s="159"/>
      <c r="K514" s="96"/>
      <c r="L514" s="96"/>
      <c r="M514" s="96"/>
    </row>
    <row r="515" spans="1:13" s="176" customFormat="1" ht="16.5" customHeight="1" outlineLevel="1">
      <c r="A515" s="170"/>
      <c r="B515" s="171"/>
      <c r="C515" s="171" t="s">
        <v>2743</v>
      </c>
      <c r="D515" s="172"/>
      <c r="E515" s="20"/>
      <c r="F515" s="93"/>
      <c r="G515" s="20"/>
      <c r="H515" s="93"/>
      <c r="I515" s="173">
        <f>SUBTOTAL(9,I516:I734)</f>
        <v>0</v>
      </c>
      <c r="J515" s="174"/>
      <c r="K515" s="175">
        <f>SUBTOTAL(9,K516:K779)</f>
        <v>152.46667308459755</v>
      </c>
      <c r="L515" s="93"/>
      <c r="M515" s="175">
        <f>SUBTOTAL(9,M516:M779)</f>
        <v>0</v>
      </c>
    </row>
    <row r="516" spans="1:13" s="57" customFormat="1" ht="24" outlineLevel="2">
      <c r="A516" s="120">
        <v>1</v>
      </c>
      <c r="B516" s="121" t="s">
        <v>189</v>
      </c>
      <c r="C516" s="122" t="s">
        <v>1975</v>
      </c>
      <c r="D516" s="123" t="s">
        <v>41</v>
      </c>
      <c r="E516" s="24">
        <v>2005.2552855139998</v>
      </c>
      <c r="F516" s="94">
        <v>0</v>
      </c>
      <c r="G516" s="24">
        <f>E516*(1+F516/100)</f>
        <v>2005.2552855139998</v>
      </c>
      <c r="H516" s="94"/>
      <c r="I516" s="119">
        <f>G516*H516</f>
        <v>0</v>
      </c>
      <c r="J516" s="124">
        <v>2.8400000000000002E-2</v>
      </c>
      <c r="K516" s="125">
        <f>G516*J516</f>
        <v>56.949250108597596</v>
      </c>
      <c r="L516" s="124"/>
      <c r="M516" s="125">
        <f>G516*L516</f>
        <v>0</v>
      </c>
    </row>
    <row r="517" spans="1:13" s="155" customFormat="1" ht="11.25" outlineLevel="3">
      <c r="A517" s="151"/>
      <c r="B517" s="140"/>
      <c r="C517" s="152" t="s">
        <v>1541</v>
      </c>
      <c r="D517" s="140"/>
      <c r="E517" s="31">
        <v>25.200000000000003</v>
      </c>
      <c r="F517" s="95"/>
      <c r="G517" s="33"/>
      <c r="H517" s="95"/>
      <c r="I517" s="153"/>
      <c r="J517" s="154"/>
      <c r="K517" s="95"/>
      <c r="L517" s="95"/>
      <c r="M517" s="95"/>
    </row>
    <row r="518" spans="1:13" s="155" customFormat="1" ht="11.25" outlineLevel="3">
      <c r="A518" s="151"/>
      <c r="B518" s="140"/>
      <c r="C518" s="152" t="s">
        <v>1351</v>
      </c>
      <c r="D518" s="140"/>
      <c r="E518" s="31">
        <v>59.132000000000005</v>
      </c>
      <c r="F518" s="95"/>
      <c r="G518" s="33"/>
      <c r="H518" s="95"/>
      <c r="I518" s="153"/>
      <c r="J518" s="154"/>
      <c r="K518" s="95"/>
      <c r="L518" s="95"/>
      <c r="M518" s="95"/>
    </row>
    <row r="519" spans="1:13" s="155" customFormat="1" ht="11.25" outlineLevel="3">
      <c r="A519" s="151"/>
      <c r="B519" s="140"/>
      <c r="C519" s="152" t="s">
        <v>1352</v>
      </c>
      <c r="D519" s="140"/>
      <c r="E519" s="31">
        <v>60.235999999999997</v>
      </c>
      <c r="F519" s="95"/>
      <c r="G519" s="33"/>
      <c r="H519" s="95"/>
      <c r="I519" s="153"/>
      <c r="J519" s="154"/>
      <c r="K519" s="95"/>
      <c r="L519" s="95"/>
      <c r="M519" s="95"/>
    </row>
    <row r="520" spans="1:13" s="155" customFormat="1" ht="11.25" outlineLevel="3">
      <c r="A520" s="151"/>
      <c r="B520" s="140"/>
      <c r="C520" s="152" t="s">
        <v>1353</v>
      </c>
      <c r="D520" s="140"/>
      <c r="E520" s="31">
        <v>60.763999999999996</v>
      </c>
      <c r="F520" s="95"/>
      <c r="G520" s="33"/>
      <c r="H520" s="95"/>
      <c r="I520" s="153"/>
      <c r="J520" s="154"/>
      <c r="K520" s="95"/>
      <c r="L520" s="95"/>
      <c r="M520" s="95"/>
    </row>
    <row r="521" spans="1:13" s="155" customFormat="1" ht="22.5" outlineLevel="3">
      <c r="A521" s="151"/>
      <c r="B521" s="140"/>
      <c r="C521" s="152" t="s">
        <v>1472</v>
      </c>
      <c r="D521" s="140"/>
      <c r="E521" s="31">
        <v>65.372</v>
      </c>
      <c r="F521" s="95"/>
      <c r="G521" s="33"/>
      <c r="H521" s="95"/>
      <c r="I521" s="153"/>
      <c r="J521" s="154"/>
      <c r="K521" s="95"/>
      <c r="L521" s="95"/>
      <c r="M521" s="95"/>
    </row>
    <row r="522" spans="1:13" s="155" customFormat="1" ht="33.75" outlineLevel="3">
      <c r="A522" s="151"/>
      <c r="B522" s="140"/>
      <c r="C522" s="152" t="s">
        <v>2077</v>
      </c>
      <c r="D522" s="140"/>
      <c r="E522" s="31">
        <v>126.48990000000001</v>
      </c>
      <c r="F522" s="95"/>
      <c r="G522" s="33"/>
      <c r="H522" s="95"/>
      <c r="I522" s="153"/>
      <c r="J522" s="154"/>
      <c r="K522" s="95"/>
      <c r="L522" s="95"/>
      <c r="M522" s="95"/>
    </row>
    <row r="523" spans="1:13" s="155" customFormat="1" ht="11.25" outlineLevel="3">
      <c r="A523" s="151"/>
      <c r="B523" s="140"/>
      <c r="C523" s="152" t="s">
        <v>1562</v>
      </c>
      <c r="D523" s="140"/>
      <c r="E523" s="31">
        <v>2.2879999999999998</v>
      </c>
      <c r="F523" s="95"/>
      <c r="G523" s="33"/>
      <c r="H523" s="95"/>
      <c r="I523" s="153"/>
      <c r="J523" s="154"/>
      <c r="K523" s="95"/>
      <c r="L523" s="95"/>
      <c r="M523" s="95"/>
    </row>
    <row r="524" spans="1:13" s="155" customFormat="1" ht="11.25" outlineLevel="3">
      <c r="A524" s="151"/>
      <c r="B524" s="140"/>
      <c r="C524" s="152" t="s">
        <v>1563</v>
      </c>
      <c r="D524" s="140"/>
      <c r="E524" s="31">
        <v>2.2399999999999998</v>
      </c>
      <c r="F524" s="95"/>
      <c r="G524" s="33"/>
      <c r="H524" s="95"/>
      <c r="I524" s="153"/>
      <c r="J524" s="154"/>
      <c r="K524" s="95"/>
      <c r="L524" s="95"/>
      <c r="M524" s="95"/>
    </row>
    <row r="525" spans="1:13" s="155" customFormat="1" ht="22.5" outlineLevel="3">
      <c r="A525" s="151"/>
      <c r="B525" s="140"/>
      <c r="C525" s="152" t="s">
        <v>1857</v>
      </c>
      <c r="D525" s="140"/>
      <c r="E525" s="31">
        <v>96.04</v>
      </c>
      <c r="F525" s="95"/>
      <c r="G525" s="33"/>
      <c r="H525" s="95"/>
      <c r="I525" s="153"/>
      <c r="J525" s="154"/>
      <c r="K525" s="95"/>
      <c r="L525" s="95"/>
      <c r="M525" s="95"/>
    </row>
    <row r="526" spans="1:13" s="155" customFormat="1" ht="33.75" outlineLevel="3">
      <c r="A526" s="151"/>
      <c r="B526" s="140"/>
      <c r="C526" s="152" t="s">
        <v>2131</v>
      </c>
      <c r="D526" s="140"/>
      <c r="E526" s="31">
        <v>126.7351</v>
      </c>
      <c r="F526" s="95"/>
      <c r="G526" s="33"/>
      <c r="H526" s="95"/>
      <c r="I526" s="153"/>
      <c r="J526" s="154"/>
      <c r="K526" s="95"/>
      <c r="L526" s="95"/>
      <c r="M526" s="95"/>
    </row>
    <row r="527" spans="1:13" s="155" customFormat="1" ht="11.25" outlineLevel="3">
      <c r="A527" s="151"/>
      <c r="B527" s="140"/>
      <c r="C527" s="152" t="s">
        <v>1793</v>
      </c>
      <c r="D527" s="140"/>
      <c r="E527" s="31">
        <v>32.700000000000003</v>
      </c>
      <c r="F527" s="95"/>
      <c r="G527" s="33"/>
      <c r="H527" s="95"/>
      <c r="I527" s="153"/>
      <c r="J527" s="154"/>
      <c r="K527" s="95"/>
      <c r="L527" s="95"/>
      <c r="M527" s="95"/>
    </row>
    <row r="528" spans="1:13" s="155" customFormat="1" ht="11.25" outlineLevel="3">
      <c r="A528" s="151"/>
      <c r="B528" s="140"/>
      <c r="C528" s="152" t="s">
        <v>1526</v>
      </c>
      <c r="D528" s="140"/>
      <c r="E528" s="31">
        <v>31.8</v>
      </c>
      <c r="F528" s="95"/>
      <c r="G528" s="33"/>
      <c r="H528" s="95"/>
      <c r="I528" s="153"/>
      <c r="J528" s="154"/>
      <c r="K528" s="95"/>
      <c r="L528" s="95"/>
      <c r="M528" s="95"/>
    </row>
    <row r="529" spans="1:13" s="155" customFormat="1" ht="11.25" outlineLevel="3">
      <c r="A529" s="151"/>
      <c r="B529" s="140"/>
      <c r="C529" s="152" t="s">
        <v>1780</v>
      </c>
      <c r="D529" s="140"/>
      <c r="E529" s="31">
        <v>74.92</v>
      </c>
      <c r="F529" s="95"/>
      <c r="G529" s="33"/>
      <c r="H529" s="95"/>
      <c r="I529" s="153"/>
      <c r="J529" s="154"/>
      <c r="K529" s="95"/>
      <c r="L529" s="95"/>
      <c r="M529" s="95"/>
    </row>
    <row r="530" spans="1:13" s="155" customFormat="1" ht="22.5" outlineLevel="3">
      <c r="A530" s="151"/>
      <c r="B530" s="140"/>
      <c r="C530" s="152" t="s">
        <v>2006</v>
      </c>
      <c r="D530" s="140"/>
      <c r="E530" s="31">
        <v>82.313999999999993</v>
      </c>
      <c r="F530" s="95"/>
      <c r="G530" s="33"/>
      <c r="H530" s="95"/>
      <c r="I530" s="153"/>
      <c r="J530" s="154"/>
      <c r="K530" s="95"/>
      <c r="L530" s="95"/>
      <c r="M530" s="95"/>
    </row>
    <row r="531" spans="1:13" s="155" customFormat="1" ht="11.25" outlineLevel="3">
      <c r="A531" s="151"/>
      <c r="B531" s="140"/>
      <c r="C531" s="152" t="s">
        <v>1</v>
      </c>
      <c r="D531" s="140"/>
      <c r="E531" s="31">
        <v>846.23099999999988</v>
      </c>
      <c r="F531" s="95"/>
      <c r="G531" s="33"/>
      <c r="H531" s="95"/>
      <c r="I531" s="153"/>
      <c r="J531" s="154"/>
      <c r="K531" s="95"/>
      <c r="L531" s="95"/>
      <c r="M531" s="95"/>
    </row>
    <row r="532" spans="1:13" s="155" customFormat="1" ht="11.25" outlineLevel="3">
      <c r="A532" s="151"/>
      <c r="B532" s="140"/>
      <c r="C532" s="152" t="s">
        <v>1785</v>
      </c>
      <c r="D532" s="140"/>
      <c r="E532" s="31">
        <v>0</v>
      </c>
      <c r="F532" s="95"/>
      <c r="G532" s="33"/>
      <c r="H532" s="95"/>
      <c r="I532" s="153"/>
      <c r="J532" s="154"/>
      <c r="K532" s="95"/>
      <c r="L532" s="95"/>
      <c r="M532" s="95"/>
    </row>
    <row r="533" spans="1:13" s="155" customFormat="1" ht="11.25" outlineLevel="3">
      <c r="A533" s="151"/>
      <c r="B533" s="140"/>
      <c r="C533" s="152" t="s">
        <v>720</v>
      </c>
      <c r="D533" s="140"/>
      <c r="E533" s="31">
        <v>118.14761669900001</v>
      </c>
      <c r="F533" s="95"/>
      <c r="G533" s="33"/>
      <c r="H533" s="95"/>
      <c r="I533" s="153"/>
      <c r="J533" s="154"/>
      <c r="K533" s="95"/>
      <c r="L533" s="95"/>
      <c r="M533" s="95"/>
    </row>
    <row r="534" spans="1:13" s="155" customFormat="1" ht="11.25" outlineLevel="3">
      <c r="A534" s="151"/>
      <c r="B534" s="140"/>
      <c r="C534" s="152" t="s">
        <v>1784</v>
      </c>
      <c r="D534" s="140"/>
      <c r="E534" s="31">
        <v>0</v>
      </c>
      <c r="F534" s="95"/>
      <c r="G534" s="33"/>
      <c r="H534" s="95"/>
      <c r="I534" s="153"/>
      <c r="J534" s="154"/>
      <c r="K534" s="95"/>
      <c r="L534" s="95"/>
      <c r="M534" s="95"/>
    </row>
    <row r="535" spans="1:13" s="155" customFormat="1" ht="11.25" outlineLevel="3">
      <c r="A535" s="151"/>
      <c r="B535" s="140"/>
      <c r="C535" s="152" t="s">
        <v>721</v>
      </c>
      <c r="D535" s="140"/>
      <c r="E535" s="31">
        <v>113.529468815</v>
      </c>
      <c r="F535" s="95"/>
      <c r="G535" s="33"/>
      <c r="H535" s="95"/>
      <c r="I535" s="153"/>
      <c r="J535" s="154"/>
      <c r="K535" s="95"/>
      <c r="L535" s="95"/>
      <c r="M535" s="95"/>
    </row>
    <row r="536" spans="1:13" s="155" customFormat="1" ht="11.25" outlineLevel="3">
      <c r="A536" s="151"/>
      <c r="B536" s="140"/>
      <c r="C536" s="152" t="s">
        <v>1307</v>
      </c>
      <c r="D536" s="140"/>
      <c r="E536" s="31">
        <v>30.912000000000003</v>
      </c>
      <c r="F536" s="95"/>
      <c r="G536" s="33"/>
      <c r="H536" s="95"/>
      <c r="I536" s="153"/>
      <c r="J536" s="154"/>
      <c r="K536" s="95"/>
      <c r="L536" s="95"/>
      <c r="M536" s="95"/>
    </row>
    <row r="537" spans="1:13" s="155" customFormat="1" ht="11.25" outlineLevel="3">
      <c r="A537" s="151"/>
      <c r="B537" s="140"/>
      <c r="C537" s="152" t="s">
        <v>1445</v>
      </c>
      <c r="D537" s="140"/>
      <c r="E537" s="31">
        <v>36.032000000000004</v>
      </c>
      <c r="F537" s="95"/>
      <c r="G537" s="33"/>
      <c r="H537" s="95"/>
      <c r="I537" s="153"/>
      <c r="J537" s="154"/>
      <c r="K537" s="95"/>
      <c r="L537" s="95"/>
      <c r="M537" s="95"/>
    </row>
    <row r="538" spans="1:13" s="155" customFormat="1" ht="22.5" outlineLevel="3">
      <c r="A538" s="151"/>
      <c r="B538" s="140"/>
      <c r="C538" s="152" t="s">
        <v>1872</v>
      </c>
      <c r="D538" s="140"/>
      <c r="E538" s="31">
        <v>111.74400000000003</v>
      </c>
      <c r="F538" s="95"/>
      <c r="G538" s="33"/>
      <c r="H538" s="95"/>
      <c r="I538" s="153"/>
      <c r="J538" s="154"/>
      <c r="K538" s="95"/>
      <c r="L538" s="95"/>
      <c r="M538" s="95"/>
    </row>
    <row r="539" spans="1:13" s="155" customFormat="1" ht="22.5" outlineLevel="3">
      <c r="A539" s="151"/>
      <c r="B539" s="140"/>
      <c r="C539" s="152" t="s">
        <v>2086</v>
      </c>
      <c r="D539" s="140"/>
      <c r="E539" s="31">
        <v>105.91799999999999</v>
      </c>
      <c r="F539" s="95"/>
      <c r="G539" s="33"/>
      <c r="H539" s="95"/>
      <c r="I539" s="153"/>
      <c r="J539" s="154"/>
      <c r="K539" s="95"/>
      <c r="L539" s="95"/>
      <c r="M539" s="95"/>
    </row>
    <row r="540" spans="1:13" s="155" customFormat="1" ht="22.5" outlineLevel="3">
      <c r="A540" s="151"/>
      <c r="B540" s="140"/>
      <c r="C540" s="152" t="s">
        <v>1811</v>
      </c>
      <c r="D540" s="140"/>
      <c r="E540" s="31">
        <v>46.601500000000001</v>
      </c>
      <c r="F540" s="95"/>
      <c r="G540" s="33"/>
      <c r="H540" s="95"/>
      <c r="I540" s="153"/>
      <c r="J540" s="154"/>
      <c r="K540" s="95"/>
      <c r="L540" s="95"/>
      <c r="M540" s="95"/>
    </row>
    <row r="541" spans="1:13" s="155" customFormat="1" ht="22.5" outlineLevel="3">
      <c r="A541" s="151"/>
      <c r="B541" s="140"/>
      <c r="C541" s="152" t="s">
        <v>2126</v>
      </c>
      <c r="D541" s="140"/>
      <c r="E541" s="31">
        <v>131.13749999999996</v>
      </c>
      <c r="F541" s="95"/>
      <c r="G541" s="33"/>
      <c r="H541" s="95"/>
      <c r="I541" s="153"/>
      <c r="J541" s="154"/>
      <c r="K541" s="95"/>
      <c r="L541" s="95"/>
      <c r="M541" s="95"/>
    </row>
    <row r="542" spans="1:13" s="155" customFormat="1" ht="22.5" outlineLevel="3">
      <c r="A542" s="151"/>
      <c r="B542" s="140"/>
      <c r="C542" s="152" t="s">
        <v>1920</v>
      </c>
      <c r="D542" s="140"/>
      <c r="E542" s="31">
        <v>52.198999999999998</v>
      </c>
      <c r="F542" s="95"/>
      <c r="G542" s="33"/>
      <c r="H542" s="95"/>
      <c r="I542" s="153"/>
      <c r="J542" s="154"/>
      <c r="K542" s="95"/>
      <c r="L542" s="95"/>
      <c r="M542" s="95"/>
    </row>
    <row r="543" spans="1:13" s="155" customFormat="1" ht="22.5" outlineLevel="3">
      <c r="A543" s="151"/>
      <c r="B543" s="140"/>
      <c r="C543" s="152" t="s">
        <v>1808</v>
      </c>
      <c r="D543" s="140"/>
      <c r="E543" s="31">
        <v>45.759</v>
      </c>
      <c r="F543" s="95"/>
      <c r="G543" s="33"/>
      <c r="H543" s="95"/>
      <c r="I543" s="153"/>
      <c r="J543" s="154"/>
      <c r="K543" s="95"/>
      <c r="L543" s="95"/>
      <c r="M543" s="95"/>
    </row>
    <row r="544" spans="1:13" s="155" customFormat="1" ht="33.75" outlineLevel="3">
      <c r="A544" s="151"/>
      <c r="B544" s="140"/>
      <c r="C544" s="152" t="s">
        <v>2053</v>
      </c>
      <c r="D544" s="140"/>
      <c r="E544" s="31">
        <v>71.674800000000005</v>
      </c>
      <c r="F544" s="95"/>
      <c r="G544" s="33"/>
      <c r="H544" s="95"/>
      <c r="I544" s="153"/>
      <c r="J544" s="154"/>
      <c r="K544" s="95"/>
      <c r="L544" s="95"/>
      <c r="M544" s="95"/>
    </row>
    <row r="545" spans="1:13" s="155" customFormat="1" ht="33.75" outlineLevel="3">
      <c r="A545" s="151"/>
      <c r="B545" s="140"/>
      <c r="C545" s="152" t="s">
        <v>2132</v>
      </c>
      <c r="D545" s="140"/>
      <c r="E545" s="31">
        <v>70.276799999999994</v>
      </c>
      <c r="F545" s="95"/>
      <c r="G545" s="33"/>
      <c r="H545" s="95"/>
      <c r="I545" s="153"/>
      <c r="J545" s="154"/>
      <c r="K545" s="95"/>
      <c r="L545" s="95"/>
      <c r="M545" s="95"/>
    </row>
    <row r="546" spans="1:13" s="155" customFormat="1" ht="22.5" outlineLevel="3">
      <c r="A546" s="151"/>
      <c r="B546" s="140"/>
      <c r="C546" s="152" t="s">
        <v>1902</v>
      </c>
      <c r="D546" s="140"/>
      <c r="E546" s="31">
        <v>40.434000000000005</v>
      </c>
      <c r="F546" s="95"/>
      <c r="G546" s="33"/>
      <c r="H546" s="95"/>
      <c r="I546" s="153"/>
      <c r="J546" s="154"/>
      <c r="K546" s="95"/>
      <c r="L546" s="95"/>
      <c r="M546" s="95"/>
    </row>
    <row r="547" spans="1:13" s="155" customFormat="1" ht="33.75" outlineLevel="3">
      <c r="A547" s="151"/>
      <c r="B547" s="140"/>
      <c r="C547" s="152" t="s">
        <v>2104</v>
      </c>
      <c r="D547" s="140"/>
      <c r="E547" s="31">
        <v>94.965000000000003</v>
      </c>
      <c r="F547" s="95"/>
      <c r="G547" s="33"/>
      <c r="H547" s="95"/>
      <c r="I547" s="153"/>
      <c r="J547" s="154"/>
      <c r="K547" s="95"/>
      <c r="L547" s="95"/>
      <c r="M547" s="95"/>
    </row>
    <row r="548" spans="1:13" s="155" customFormat="1" ht="11.25" outlineLevel="3">
      <c r="A548" s="151"/>
      <c r="B548" s="140"/>
      <c r="C548" s="152" t="s">
        <v>1</v>
      </c>
      <c r="D548" s="140"/>
      <c r="E548" s="31">
        <v>1069.3306855139997</v>
      </c>
      <c r="F548" s="95"/>
      <c r="G548" s="33"/>
      <c r="H548" s="95"/>
      <c r="I548" s="153"/>
      <c r="J548" s="154"/>
      <c r="K548" s="95"/>
      <c r="L548" s="95"/>
      <c r="M548" s="95"/>
    </row>
    <row r="549" spans="1:13" s="155" customFormat="1" ht="22.5" outlineLevel="3">
      <c r="A549" s="151"/>
      <c r="B549" s="140"/>
      <c r="C549" s="152" t="s">
        <v>1942</v>
      </c>
      <c r="D549" s="140"/>
      <c r="E549" s="31">
        <v>61.173599999999993</v>
      </c>
      <c r="F549" s="95"/>
      <c r="G549" s="33"/>
      <c r="H549" s="95"/>
      <c r="I549" s="153"/>
      <c r="J549" s="154"/>
      <c r="K549" s="95"/>
      <c r="L549" s="95"/>
      <c r="M549" s="95"/>
    </row>
    <row r="550" spans="1:13" s="155" customFormat="1" ht="11.25" outlineLevel="3">
      <c r="A550" s="151"/>
      <c r="B550" s="140"/>
      <c r="C550" s="152" t="s">
        <v>1768</v>
      </c>
      <c r="D550" s="140"/>
      <c r="E550" s="31">
        <v>28.52</v>
      </c>
      <c r="F550" s="95"/>
      <c r="G550" s="33"/>
      <c r="H550" s="95"/>
      <c r="I550" s="153"/>
      <c r="J550" s="154"/>
      <c r="K550" s="95"/>
      <c r="L550" s="95"/>
      <c r="M550" s="95"/>
    </row>
    <row r="551" spans="1:13" s="155" customFormat="1" ht="11.25" outlineLevel="3">
      <c r="A551" s="151"/>
      <c r="B551" s="140"/>
      <c r="C551" s="152" t="s">
        <v>1</v>
      </c>
      <c r="D551" s="140"/>
      <c r="E551" s="31">
        <v>89.693599999999989</v>
      </c>
      <c r="F551" s="95"/>
      <c r="G551" s="33"/>
      <c r="H551" s="95"/>
      <c r="I551" s="153"/>
      <c r="J551" s="154"/>
      <c r="K551" s="95"/>
      <c r="L551" s="95"/>
      <c r="M551" s="95"/>
    </row>
    <row r="552" spans="1:13" s="57" customFormat="1" ht="24" outlineLevel="2">
      <c r="A552" s="120">
        <v>2</v>
      </c>
      <c r="B552" s="121" t="s">
        <v>190</v>
      </c>
      <c r="C552" s="122" t="s">
        <v>2064</v>
      </c>
      <c r="D552" s="123" t="s">
        <v>41</v>
      </c>
      <c r="E552" s="24">
        <v>2005.2550000000001</v>
      </c>
      <c r="F552" s="94">
        <v>0</v>
      </c>
      <c r="G552" s="24">
        <f>E552*(1+F552/100)</f>
        <v>2005.2550000000001</v>
      </c>
      <c r="H552" s="94"/>
      <c r="I552" s="119">
        <f>G552*H552</f>
        <v>0</v>
      </c>
      <c r="J552" s="124">
        <v>1.04E-2</v>
      </c>
      <c r="K552" s="125">
        <f>G552*J552</f>
        <v>20.854652000000002</v>
      </c>
      <c r="L552" s="124"/>
      <c r="M552" s="125">
        <f>G552*L552</f>
        <v>0</v>
      </c>
    </row>
    <row r="553" spans="1:13" s="57" customFormat="1" ht="24" outlineLevel="2">
      <c r="A553" s="120">
        <v>3</v>
      </c>
      <c r="B553" s="121" t="s">
        <v>179</v>
      </c>
      <c r="C553" s="122" t="s">
        <v>1994</v>
      </c>
      <c r="D553" s="123" t="s">
        <v>41</v>
      </c>
      <c r="E553" s="24">
        <v>471.10939999999999</v>
      </c>
      <c r="F553" s="94">
        <v>0</v>
      </c>
      <c r="G553" s="24">
        <f>E553*(1+F553/100)</f>
        <v>471.10939999999999</v>
      </c>
      <c r="H553" s="94"/>
      <c r="I553" s="119">
        <f>G553*H553</f>
        <v>0</v>
      </c>
      <c r="J553" s="124">
        <v>1.7000000000000001E-2</v>
      </c>
      <c r="K553" s="125">
        <f>G553*J553</f>
        <v>8.0088597999999998</v>
      </c>
      <c r="L553" s="124"/>
      <c r="M553" s="125">
        <f>G553*L553</f>
        <v>0</v>
      </c>
    </row>
    <row r="554" spans="1:13" s="155" customFormat="1" ht="11.25" outlineLevel="3">
      <c r="A554" s="151"/>
      <c r="B554" s="140"/>
      <c r="C554" s="152" t="s">
        <v>460</v>
      </c>
      <c r="D554" s="140"/>
      <c r="E554" s="31">
        <v>0</v>
      </c>
      <c r="F554" s="95"/>
      <c r="G554" s="33"/>
      <c r="H554" s="95"/>
      <c r="I554" s="153"/>
      <c r="J554" s="154"/>
      <c r="K554" s="95"/>
      <c r="L554" s="95"/>
      <c r="M554" s="95"/>
    </row>
    <row r="555" spans="1:13" s="155" customFormat="1" ht="11.25" outlineLevel="3">
      <c r="A555" s="151"/>
      <c r="B555" s="140"/>
      <c r="C555" s="152" t="s">
        <v>1280</v>
      </c>
      <c r="D555" s="140"/>
      <c r="E555" s="31">
        <v>70.8</v>
      </c>
      <c r="F555" s="95"/>
      <c r="G555" s="33"/>
      <c r="H555" s="95"/>
      <c r="I555" s="153"/>
      <c r="J555" s="154"/>
      <c r="K555" s="95"/>
      <c r="L555" s="95"/>
      <c r="M555" s="95"/>
    </row>
    <row r="556" spans="1:13" s="155" customFormat="1" ht="11.25" outlineLevel="3">
      <c r="A556" s="151"/>
      <c r="B556" s="140"/>
      <c r="C556" s="152" t="s">
        <v>1281</v>
      </c>
      <c r="D556" s="140"/>
      <c r="E556" s="31">
        <v>40.32</v>
      </c>
      <c r="F556" s="95"/>
      <c r="G556" s="33"/>
      <c r="H556" s="95"/>
      <c r="I556" s="153"/>
      <c r="J556" s="154"/>
      <c r="K556" s="95"/>
      <c r="L556" s="95"/>
      <c r="M556" s="95"/>
    </row>
    <row r="557" spans="1:13" s="155" customFormat="1" ht="11.25" outlineLevel="3">
      <c r="A557" s="151"/>
      <c r="B557" s="140"/>
      <c r="C557" s="152" t="s">
        <v>791</v>
      </c>
      <c r="D557" s="140"/>
      <c r="E557" s="31">
        <v>5</v>
      </c>
      <c r="F557" s="95"/>
      <c r="G557" s="33"/>
      <c r="H557" s="95"/>
      <c r="I557" s="153"/>
      <c r="J557" s="154"/>
      <c r="K557" s="95"/>
      <c r="L557" s="95"/>
      <c r="M557" s="95"/>
    </row>
    <row r="558" spans="1:13" s="155" customFormat="1" ht="11.25" outlineLevel="3">
      <c r="A558" s="151"/>
      <c r="B558" s="140"/>
      <c r="C558" s="152" t="s">
        <v>1362</v>
      </c>
      <c r="D558" s="140"/>
      <c r="E558" s="31">
        <v>6.8250000000000002</v>
      </c>
      <c r="F558" s="95"/>
      <c r="G558" s="33"/>
      <c r="H558" s="95"/>
      <c r="I558" s="153"/>
      <c r="J558" s="154"/>
      <c r="K558" s="95"/>
      <c r="L558" s="95"/>
      <c r="M558" s="95"/>
    </row>
    <row r="559" spans="1:13" s="155" customFormat="1" ht="11.25" outlineLevel="3">
      <c r="A559" s="151"/>
      <c r="B559" s="140"/>
      <c r="C559" s="152" t="s">
        <v>1516</v>
      </c>
      <c r="D559" s="140"/>
      <c r="E559" s="31">
        <v>31.24</v>
      </c>
      <c r="F559" s="95"/>
      <c r="G559" s="33"/>
      <c r="H559" s="95"/>
      <c r="I559" s="153"/>
      <c r="J559" s="154"/>
      <c r="K559" s="95"/>
      <c r="L559" s="95"/>
      <c r="M559" s="95"/>
    </row>
    <row r="560" spans="1:13" s="155" customFormat="1" ht="11.25" outlineLevel="3">
      <c r="A560" s="151"/>
      <c r="B560" s="140"/>
      <c r="C560" s="152" t="s">
        <v>1259</v>
      </c>
      <c r="D560" s="140"/>
      <c r="E560" s="31">
        <v>43.440000000000005</v>
      </c>
      <c r="F560" s="95"/>
      <c r="G560" s="33"/>
      <c r="H560" s="95"/>
      <c r="I560" s="153"/>
      <c r="J560" s="154"/>
      <c r="K560" s="95"/>
      <c r="L560" s="95"/>
      <c r="M560" s="95"/>
    </row>
    <row r="561" spans="1:13" s="155" customFormat="1" ht="11.25" outlineLevel="3">
      <c r="A561" s="151"/>
      <c r="B561" s="140"/>
      <c r="C561" s="152" t="s">
        <v>43</v>
      </c>
      <c r="D561" s="140"/>
      <c r="E561" s="31">
        <v>0</v>
      </c>
      <c r="F561" s="95"/>
      <c r="G561" s="33"/>
      <c r="H561" s="95"/>
      <c r="I561" s="153"/>
      <c r="J561" s="154"/>
      <c r="K561" s="95"/>
      <c r="L561" s="95"/>
      <c r="M561" s="95"/>
    </row>
    <row r="562" spans="1:13" s="155" customFormat="1" ht="11.25" outlineLevel="3">
      <c r="A562" s="151"/>
      <c r="B562" s="140"/>
      <c r="C562" s="152" t="s">
        <v>792</v>
      </c>
      <c r="D562" s="140"/>
      <c r="E562" s="31">
        <v>5.0999999999999996</v>
      </c>
      <c r="F562" s="95"/>
      <c r="G562" s="33"/>
      <c r="H562" s="95"/>
      <c r="I562" s="153"/>
      <c r="J562" s="154"/>
      <c r="K562" s="95"/>
      <c r="L562" s="95"/>
      <c r="M562" s="95"/>
    </row>
    <row r="563" spans="1:13" s="155" customFormat="1" ht="11.25" outlineLevel="3">
      <c r="A563" s="151"/>
      <c r="B563" s="140"/>
      <c r="C563" s="152" t="s">
        <v>793</v>
      </c>
      <c r="D563" s="140"/>
      <c r="E563" s="31">
        <v>5.5</v>
      </c>
      <c r="F563" s="95"/>
      <c r="G563" s="33"/>
      <c r="H563" s="95"/>
      <c r="I563" s="153"/>
      <c r="J563" s="154"/>
      <c r="K563" s="95"/>
      <c r="L563" s="95"/>
      <c r="M563" s="95"/>
    </row>
    <row r="564" spans="1:13" s="155" customFormat="1" ht="11.25" outlineLevel="3">
      <c r="A564" s="151"/>
      <c r="B564" s="140"/>
      <c r="C564" s="152" t="s">
        <v>1488</v>
      </c>
      <c r="D564" s="140"/>
      <c r="E564" s="31">
        <v>31.484399999999997</v>
      </c>
      <c r="F564" s="95"/>
      <c r="G564" s="33"/>
      <c r="H564" s="95"/>
      <c r="I564" s="153"/>
      <c r="J564" s="154"/>
      <c r="K564" s="95"/>
      <c r="L564" s="95"/>
      <c r="M564" s="95"/>
    </row>
    <row r="565" spans="1:13" s="155" customFormat="1" ht="11.25" outlineLevel="3">
      <c r="A565" s="151"/>
      <c r="B565" s="140"/>
      <c r="C565" s="152" t="s">
        <v>891</v>
      </c>
      <c r="D565" s="140"/>
      <c r="E565" s="31">
        <v>38</v>
      </c>
      <c r="F565" s="95"/>
      <c r="G565" s="33"/>
      <c r="H565" s="95"/>
      <c r="I565" s="153"/>
      <c r="J565" s="154"/>
      <c r="K565" s="95"/>
      <c r="L565" s="95"/>
      <c r="M565" s="95"/>
    </row>
    <row r="566" spans="1:13" s="155" customFormat="1" ht="11.25" outlineLevel="3">
      <c r="A566" s="151"/>
      <c r="B566" s="140"/>
      <c r="C566" s="152" t="s">
        <v>892</v>
      </c>
      <c r="D566" s="140"/>
      <c r="E566" s="31">
        <v>15.6</v>
      </c>
      <c r="F566" s="95"/>
      <c r="G566" s="33"/>
      <c r="H566" s="95"/>
      <c r="I566" s="153"/>
      <c r="J566" s="154"/>
      <c r="K566" s="95"/>
      <c r="L566" s="95"/>
      <c r="M566" s="95"/>
    </row>
    <row r="567" spans="1:13" s="155" customFormat="1" ht="11.25" outlineLevel="3">
      <c r="A567" s="151"/>
      <c r="B567" s="140"/>
      <c r="C567" s="152" t="s">
        <v>893</v>
      </c>
      <c r="D567" s="140"/>
      <c r="E567" s="31">
        <v>58.6</v>
      </c>
      <c r="F567" s="95"/>
      <c r="G567" s="33"/>
      <c r="H567" s="95"/>
      <c r="I567" s="153"/>
      <c r="J567" s="154"/>
      <c r="K567" s="95"/>
      <c r="L567" s="95"/>
      <c r="M567" s="95"/>
    </row>
    <row r="568" spans="1:13" s="155" customFormat="1" ht="11.25" outlineLevel="3">
      <c r="A568" s="151"/>
      <c r="B568" s="140"/>
      <c r="C568" s="152" t="s">
        <v>894</v>
      </c>
      <c r="D568" s="140"/>
      <c r="E568" s="31">
        <v>15.5</v>
      </c>
      <c r="F568" s="95"/>
      <c r="G568" s="33"/>
      <c r="H568" s="95"/>
      <c r="I568" s="153"/>
      <c r="J568" s="154"/>
      <c r="K568" s="95"/>
      <c r="L568" s="95"/>
      <c r="M568" s="95"/>
    </row>
    <row r="569" spans="1:13" s="155" customFormat="1" ht="11.25" outlineLevel="3">
      <c r="A569" s="151"/>
      <c r="B569" s="140"/>
      <c r="C569" s="152" t="s">
        <v>895</v>
      </c>
      <c r="D569" s="140"/>
      <c r="E569" s="31">
        <v>13.9</v>
      </c>
      <c r="F569" s="95"/>
      <c r="G569" s="33"/>
      <c r="H569" s="95"/>
      <c r="I569" s="153"/>
      <c r="J569" s="154"/>
      <c r="K569" s="95"/>
      <c r="L569" s="95"/>
      <c r="M569" s="95"/>
    </row>
    <row r="570" spans="1:13" s="155" customFormat="1" ht="11.25" outlineLevel="3">
      <c r="A570" s="151"/>
      <c r="B570" s="140"/>
      <c r="C570" s="152" t="s">
        <v>896</v>
      </c>
      <c r="D570" s="140"/>
      <c r="E570" s="31">
        <v>19</v>
      </c>
      <c r="F570" s="95"/>
      <c r="G570" s="33"/>
      <c r="H570" s="95"/>
      <c r="I570" s="153"/>
      <c r="J570" s="154"/>
      <c r="K570" s="95"/>
      <c r="L570" s="95"/>
      <c r="M570" s="95"/>
    </row>
    <row r="571" spans="1:13" s="155" customFormat="1" ht="11.25" outlineLevel="3">
      <c r="A571" s="151"/>
      <c r="B571" s="140"/>
      <c r="C571" s="152" t="s">
        <v>897</v>
      </c>
      <c r="D571" s="140"/>
      <c r="E571" s="31">
        <v>21.1</v>
      </c>
      <c r="F571" s="95"/>
      <c r="G571" s="33"/>
      <c r="H571" s="95"/>
      <c r="I571" s="153"/>
      <c r="J571" s="154"/>
      <c r="K571" s="95"/>
      <c r="L571" s="95"/>
      <c r="M571" s="95"/>
    </row>
    <row r="572" spans="1:13" s="155" customFormat="1" ht="11.25" outlineLevel="3">
      <c r="A572" s="151"/>
      <c r="B572" s="140"/>
      <c r="C572" s="152" t="s">
        <v>898</v>
      </c>
      <c r="D572" s="140"/>
      <c r="E572" s="31">
        <v>11.4</v>
      </c>
      <c r="F572" s="95"/>
      <c r="G572" s="33"/>
      <c r="H572" s="95"/>
      <c r="I572" s="153"/>
      <c r="J572" s="154"/>
      <c r="K572" s="95"/>
      <c r="L572" s="95"/>
      <c r="M572" s="95"/>
    </row>
    <row r="573" spans="1:13" s="155" customFormat="1" ht="11.25" outlineLevel="3">
      <c r="A573" s="151"/>
      <c r="B573" s="140"/>
      <c r="C573" s="152" t="s">
        <v>899</v>
      </c>
      <c r="D573" s="140"/>
      <c r="E573" s="31">
        <v>38.299999999999997</v>
      </c>
      <c r="F573" s="95"/>
      <c r="G573" s="33"/>
      <c r="H573" s="95"/>
      <c r="I573" s="153"/>
      <c r="J573" s="154"/>
      <c r="K573" s="95"/>
      <c r="L573" s="95"/>
      <c r="M573" s="95"/>
    </row>
    <row r="574" spans="1:13" s="155" customFormat="1" ht="11.25" outlineLevel="3">
      <c r="A574" s="151"/>
      <c r="B574" s="140"/>
      <c r="C574" s="152" t="s">
        <v>1</v>
      </c>
      <c r="D574" s="140"/>
      <c r="E574" s="31">
        <v>471.10939999999999</v>
      </c>
      <c r="F574" s="95"/>
      <c r="G574" s="33"/>
      <c r="H574" s="95"/>
      <c r="I574" s="153"/>
      <c r="J574" s="154"/>
      <c r="K574" s="95"/>
      <c r="L574" s="95"/>
      <c r="M574" s="95"/>
    </row>
    <row r="575" spans="1:13" s="57" customFormat="1" ht="24" outlineLevel="2">
      <c r="A575" s="120">
        <v>4</v>
      </c>
      <c r="B575" s="121" t="s">
        <v>180</v>
      </c>
      <c r="C575" s="122" t="s">
        <v>2082</v>
      </c>
      <c r="D575" s="123" t="s">
        <v>41</v>
      </c>
      <c r="E575" s="24">
        <v>471.10899999999998</v>
      </c>
      <c r="F575" s="94">
        <v>0</v>
      </c>
      <c r="G575" s="24">
        <f>E575*(1+F575/100)</f>
        <v>471.10899999999998</v>
      </c>
      <c r="H575" s="94"/>
      <c r="I575" s="119">
        <f>G575*H575</f>
        <v>0</v>
      </c>
      <c r="J575" s="124">
        <v>6.1999999999999998E-3</v>
      </c>
      <c r="K575" s="125">
        <f>G575*J575</f>
        <v>2.9208757999999997</v>
      </c>
      <c r="L575" s="124"/>
      <c r="M575" s="125">
        <f>G575*L575</f>
        <v>0</v>
      </c>
    </row>
    <row r="576" spans="1:13" s="57" customFormat="1" ht="12" outlineLevel="2">
      <c r="A576" s="120">
        <v>5</v>
      </c>
      <c r="B576" s="121" t="s">
        <v>186</v>
      </c>
      <c r="C576" s="122" t="s">
        <v>1810</v>
      </c>
      <c r="D576" s="123" t="s">
        <v>41</v>
      </c>
      <c r="E576" s="24">
        <v>1112.9179999999999</v>
      </c>
      <c r="F576" s="94">
        <v>0</v>
      </c>
      <c r="G576" s="24">
        <f>E576*(1+F576/100)</f>
        <v>1112.9179999999999</v>
      </c>
      <c r="H576" s="94"/>
      <c r="I576" s="119">
        <f>G576*H576</f>
        <v>0</v>
      </c>
      <c r="J576" s="124">
        <v>3.0000000000000001E-3</v>
      </c>
      <c r="K576" s="125">
        <f>G576*J576</f>
        <v>3.3387539999999998</v>
      </c>
      <c r="L576" s="124"/>
      <c r="M576" s="125">
        <f>G576*L576</f>
        <v>0</v>
      </c>
    </row>
    <row r="577" spans="1:13" s="155" customFormat="1" ht="11.25" outlineLevel="3">
      <c r="A577" s="151"/>
      <c r="B577" s="140"/>
      <c r="C577" s="152" t="s">
        <v>684</v>
      </c>
      <c r="D577" s="140"/>
      <c r="E577" s="31">
        <v>0</v>
      </c>
      <c r="F577" s="95"/>
      <c r="G577" s="33"/>
      <c r="H577" s="95"/>
      <c r="I577" s="153"/>
      <c r="J577" s="154"/>
      <c r="K577" s="95"/>
      <c r="L577" s="95"/>
      <c r="M577" s="95"/>
    </row>
    <row r="578" spans="1:13" s="155" customFormat="1" ht="11.25" outlineLevel="3">
      <c r="A578" s="151"/>
      <c r="B578" s="140"/>
      <c r="C578" s="152" t="s">
        <v>460</v>
      </c>
      <c r="D578" s="140"/>
      <c r="E578" s="31">
        <v>0</v>
      </c>
      <c r="F578" s="95"/>
      <c r="G578" s="33"/>
      <c r="H578" s="95"/>
      <c r="I578" s="153"/>
      <c r="J578" s="154"/>
      <c r="K578" s="95"/>
      <c r="L578" s="95"/>
      <c r="M578" s="95"/>
    </row>
    <row r="579" spans="1:13" s="155" customFormat="1" ht="33.75" outlineLevel="3">
      <c r="A579" s="151"/>
      <c r="B579" s="140"/>
      <c r="C579" s="152" t="s">
        <v>2118</v>
      </c>
      <c r="D579" s="140"/>
      <c r="E579" s="31">
        <v>70.47999999999999</v>
      </c>
      <c r="F579" s="95"/>
      <c r="G579" s="33"/>
      <c r="H579" s="95"/>
      <c r="I579" s="153"/>
      <c r="J579" s="154"/>
      <c r="K579" s="95"/>
      <c r="L579" s="95"/>
      <c r="M579" s="95"/>
    </row>
    <row r="580" spans="1:13" s="155" customFormat="1" ht="11.25" outlineLevel="3">
      <c r="A580" s="151"/>
      <c r="B580" s="140"/>
      <c r="C580" s="152" t="s">
        <v>1564</v>
      </c>
      <c r="D580" s="140"/>
      <c r="E580" s="31">
        <v>21.311999999999998</v>
      </c>
      <c r="F580" s="95"/>
      <c r="G580" s="33"/>
      <c r="H580" s="95"/>
      <c r="I580" s="153"/>
      <c r="J580" s="154"/>
      <c r="K580" s="95"/>
      <c r="L580" s="95"/>
      <c r="M580" s="95"/>
    </row>
    <row r="581" spans="1:13" s="155" customFormat="1" ht="33.75" outlineLevel="3">
      <c r="A581" s="151"/>
      <c r="B581" s="140"/>
      <c r="C581" s="152" t="s">
        <v>2122</v>
      </c>
      <c r="D581" s="140"/>
      <c r="E581" s="31">
        <v>130.13999999999999</v>
      </c>
      <c r="F581" s="95"/>
      <c r="G581" s="33"/>
      <c r="H581" s="95"/>
      <c r="I581" s="153"/>
      <c r="J581" s="154"/>
      <c r="K581" s="95"/>
      <c r="L581" s="95"/>
      <c r="M581" s="95"/>
    </row>
    <row r="582" spans="1:13" s="155" customFormat="1" ht="11.25" outlineLevel="3">
      <c r="A582" s="151"/>
      <c r="B582" s="140"/>
      <c r="C582" s="152" t="s">
        <v>1792</v>
      </c>
      <c r="D582" s="140"/>
      <c r="E582" s="31">
        <v>100.842</v>
      </c>
      <c r="F582" s="95"/>
      <c r="G582" s="33"/>
      <c r="H582" s="95"/>
      <c r="I582" s="153"/>
      <c r="J582" s="154"/>
      <c r="K582" s="95"/>
      <c r="L582" s="95"/>
      <c r="M582" s="95"/>
    </row>
    <row r="583" spans="1:13" s="155" customFormat="1" ht="22.5" outlineLevel="3">
      <c r="A583" s="151"/>
      <c r="B583" s="140"/>
      <c r="C583" s="152" t="s">
        <v>1849</v>
      </c>
      <c r="D583" s="140"/>
      <c r="E583" s="31">
        <v>13</v>
      </c>
      <c r="F583" s="95"/>
      <c r="G583" s="33"/>
      <c r="H583" s="95"/>
      <c r="I583" s="153"/>
      <c r="J583" s="154"/>
      <c r="K583" s="95"/>
      <c r="L583" s="95"/>
      <c r="M583" s="95"/>
    </row>
    <row r="584" spans="1:13" s="155" customFormat="1" ht="22.5" outlineLevel="3">
      <c r="A584" s="151"/>
      <c r="B584" s="140"/>
      <c r="C584" s="152" t="s">
        <v>2649</v>
      </c>
      <c r="D584" s="140"/>
      <c r="E584" s="31">
        <v>55.283999999999999</v>
      </c>
      <c r="F584" s="95"/>
      <c r="G584" s="33"/>
      <c r="H584" s="95"/>
      <c r="I584" s="153"/>
      <c r="J584" s="154"/>
      <c r="K584" s="95"/>
      <c r="L584" s="95"/>
      <c r="M584" s="95"/>
    </row>
    <row r="585" spans="1:13" s="155" customFormat="1" ht="33.75" outlineLevel="3">
      <c r="A585" s="151"/>
      <c r="B585" s="140"/>
      <c r="C585" s="152" t="s">
        <v>2650</v>
      </c>
      <c r="D585" s="140"/>
      <c r="E585" s="31">
        <v>56.167999999999999</v>
      </c>
      <c r="F585" s="95"/>
      <c r="G585" s="33"/>
      <c r="H585" s="95"/>
      <c r="I585" s="153"/>
      <c r="J585" s="154"/>
      <c r="K585" s="95"/>
      <c r="L585" s="95"/>
      <c r="M585" s="95"/>
    </row>
    <row r="586" spans="1:13" s="155" customFormat="1" ht="11.25" outlineLevel="3">
      <c r="A586" s="151"/>
      <c r="B586" s="140"/>
      <c r="C586" s="152" t="s">
        <v>1</v>
      </c>
      <c r="D586" s="140"/>
      <c r="E586" s="31">
        <v>447.226</v>
      </c>
      <c r="F586" s="95"/>
      <c r="G586" s="33"/>
      <c r="H586" s="95"/>
      <c r="I586" s="153"/>
      <c r="J586" s="154"/>
      <c r="K586" s="95"/>
      <c r="L586" s="95"/>
      <c r="M586" s="95"/>
    </row>
    <row r="587" spans="1:13" s="155" customFormat="1" ht="11.25" outlineLevel="3">
      <c r="A587" s="151"/>
      <c r="B587" s="140"/>
      <c r="C587" s="152" t="s">
        <v>43</v>
      </c>
      <c r="D587" s="140"/>
      <c r="E587" s="31">
        <v>0</v>
      </c>
      <c r="F587" s="95"/>
      <c r="G587" s="33"/>
      <c r="H587" s="95"/>
      <c r="I587" s="153"/>
      <c r="J587" s="154"/>
      <c r="K587" s="95"/>
      <c r="L587" s="95"/>
      <c r="M587" s="95"/>
    </row>
    <row r="588" spans="1:13" s="155" customFormat="1" ht="11.25" outlineLevel="3">
      <c r="A588" s="151"/>
      <c r="B588" s="140"/>
      <c r="C588" s="152" t="s">
        <v>1487</v>
      </c>
      <c r="D588" s="140"/>
      <c r="E588" s="31">
        <v>9.8640000000000025</v>
      </c>
      <c r="F588" s="95"/>
      <c r="G588" s="33"/>
      <c r="H588" s="95"/>
      <c r="I588" s="153"/>
      <c r="J588" s="154"/>
      <c r="K588" s="95"/>
      <c r="L588" s="95"/>
      <c r="M588" s="95"/>
    </row>
    <row r="589" spans="1:13" s="155" customFormat="1" ht="11.25" outlineLevel="3">
      <c r="A589" s="151"/>
      <c r="B589" s="140"/>
      <c r="C589" s="152" t="s">
        <v>1565</v>
      </c>
      <c r="D589" s="140"/>
      <c r="E589" s="31">
        <v>13.632000000000001</v>
      </c>
      <c r="F589" s="95"/>
      <c r="G589" s="33"/>
      <c r="H589" s="95"/>
      <c r="I589" s="153"/>
      <c r="J589" s="154"/>
      <c r="K589" s="95"/>
      <c r="L589" s="95"/>
      <c r="M589" s="95"/>
    </row>
    <row r="590" spans="1:13" s="155" customFormat="1" ht="22.5" outlineLevel="3">
      <c r="A590" s="151"/>
      <c r="B590" s="140"/>
      <c r="C590" s="152" t="s">
        <v>1925</v>
      </c>
      <c r="D590" s="140"/>
      <c r="E590" s="31">
        <v>32.926000000000002</v>
      </c>
      <c r="F590" s="95"/>
      <c r="G590" s="33"/>
      <c r="H590" s="95"/>
      <c r="I590" s="153"/>
      <c r="J590" s="154"/>
      <c r="K590" s="95"/>
      <c r="L590" s="95"/>
      <c r="M590" s="95"/>
    </row>
    <row r="591" spans="1:13" s="155" customFormat="1" ht="11.25" outlineLevel="3">
      <c r="A591" s="151"/>
      <c r="B591" s="140"/>
      <c r="C591" s="152" t="s">
        <v>1490</v>
      </c>
      <c r="D591" s="140"/>
      <c r="E591" s="31">
        <v>7.5120000000000005</v>
      </c>
      <c r="F591" s="95"/>
      <c r="G591" s="33"/>
      <c r="H591" s="95"/>
      <c r="I591" s="153"/>
      <c r="J591" s="154"/>
      <c r="K591" s="95"/>
      <c r="L591" s="95"/>
      <c r="M591" s="95"/>
    </row>
    <row r="592" spans="1:13" s="155" customFormat="1" ht="11.25" outlineLevel="3">
      <c r="A592" s="151"/>
      <c r="B592" s="140"/>
      <c r="C592" s="152" t="s">
        <v>1502</v>
      </c>
      <c r="D592" s="140"/>
      <c r="E592" s="31">
        <v>16.490000000000002</v>
      </c>
      <c r="F592" s="95"/>
      <c r="G592" s="33"/>
      <c r="H592" s="95"/>
      <c r="I592" s="153"/>
      <c r="J592" s="154"/>
      <c r="K592" s="95"/>
      <c r="L592" s="95"/>
      <c r="M592" s="95"/>
    </row>
    <row r="593" spans="1:13" s="155" customFormat="1" ht="11.25" outlineLevel="3">
      <c r="A593" s="151"/>
      <c r="B593" s="140"/>
      <c r="C593" s="152" t="s">
        <v>1308</v>
      </c>
      <c r="D593" s="140"/>
      <c r="E593" s="31">
        <v>12.984999999999999</v>
      </c>
      <c r="F593" s="95"/>
      <c r="G593" s="33"/>
      <c r="H593" s="95"/>
      <c r="I593" s="153"/>
      <c r="J593" s="154"/>
      <c r="K593" s="95"/>
      <c r="L593" s="95"/>
      <c r="M593" s="95"/>
    </row>
    <row r="594" spans="1:13" s="155" customFormat="1" ht="11.25" outlineLevel="3">
      <c r="A594" s="151"/>
      <c r="B594" s="140"/>
      <c r="C594" s="152" t="s">
        <v>1260</v>
      </c>
      <c r="D594" s="140"/>
      <c r="E594" s="31">
        <v>1.1200000000000003</v>
      </c>
      <c r="F594" s="95"/>
      <c r="G594" s="33"/>
      <c r="H594" s="95"/>
      <c r="I594" s="153"/>
      <c r="J594" s="154"/>
      <c r="K594" s="95"/>
      <c r="L594" s="95"/>
      <c r="M594" s="95"/>
    </row>
    <row r="595" spans="1:13" s="155" customFormat="1" ht="11.25" outlineLevel="3">
      <c r="A595" s="151"/>
      <c r="B595" s="140"/>
      <c r="C595" s="152" t="s">
        <v>1104</v>
      </c>
      <c r="D595" s="140"/>
      <c r="E595" s="31">
        <v>7.56</v>
      </c>
      <c r="F595" s="95"/>
      <c r="G595" s="33"/>
      <c r="H595" s="95"/>
      <c r="I595" s="153"/>
      <c r="J595" s="154"/>
      <c r="K595" s="95"/>
      <c r="L595" s="95"/>
      <c r="M595" s="95"/>
    </row>
    <row r="596" spans="1:13" s="155" customFormat="1" ht="22.5" outlineLevel="3">
      <c r="A596" s="151"/>
      <c r="B596" s="140"/>
      <c r="C596" s="152" t="s">
        <v>1806</v>
      </c>
      <c r="D596" s="140"/>
      <c r="E596" s="31">
        <v>47.875999999999998</v>
      </c>
      <c r="F596" s="95"/>
      <c r="G596" s="33"/>
      <c r="H596" s="95"/>
      <c r="I596" s="153"/>
      <c r="J596" s="154"/>
      <c r="K596" s="95"/>
      <c r="L596" s="95"/>
      <c r="M596" s="95"/>
    </row>
    <row r="597" spans="1:13" s="155" customFormat="1" ht="11.25" outlineLevel="3">
      <c r="A597" s="151"/>
      <c r="B597" s="140"/>
      <c r="C597" s="152" t="s">
        <v>1261</v>
      </c>
      <c r="D597" s="140"/>
      <c r="E597" s="31">
        <v>1.0710000000000004</v>
      </c>
      <c r="F597" s="95"/>
      <c r="G597" s="33"/>
      <c r="H597" s="95"/>
      <c r="I597" s="153"/>
      <c r="J597" s="154"/>
      <c r="K597" s="95"/>
      <c r="L597" s="95"/>
      <c r="M597" s="95"/>
    </row>
    <row r="598" spans="1:13" s="155" customFormat="1" ht="11.25" outlineLevel="3">
      <c r="A598" s="151"/>
      <c r="B598" s="140"/>
      <c r="C598" s="152" t="s">
        <v>1106</v>
      </c>
      <c r="D598" s="140"/>
      <c r="E598" s="31">
        <v>7.56</v>
      </c>
      <c r="F598" s="95"/>
      <c r="G598" s="33"/>
      <c r="H598" s="95"/>
      <c r="I598" s="153"/>
      <c r="J598" s="154"/>
      <c r="K598" s="95"/>
      <c r="L598" s="95"/>
      <c r="M598" s="95"/>
    </row>
    <row r="599" spans="1:13" s="155" customFormat="1" ht="22.5" outlineLevel="3">
      <c r="A599" s="151"/>
      <c r="B599" s="140"/>
      <c r="C599" s="152" t="s">
        <v>1807</v>
      </c>
      <c r="D599" s="140"/>
      <c r="E599" s="31">
        <v>46.58</v>
      </c>
      <c r="F599" s="95"/>
      <c r="G599" s="33"/>
      <c r="H599" s="95"/>
      <c r="I599" s="153"/>
      <c r="J599" s="154"/>
      <c r="K599" s="95"/>
      <c r="L599" s="95"/>
      <c r="M599" s="95"/>
    </row>
    <row r="600" spans="1:13" s="155" customFormat="1" ht="11.25" outlineLevel="3">
      <c r="A600" s="151"/>
      <c r="B600" s="140"/>
      <c r="C600" s="152" t="s">
        <v>1262</v>
      </c>
      <c r="D600" s="140"/>
      <c r="E600" s="31">
        <v>1.2180000000000002</v>
      </c>
      <c r="F600" s="95"/>
      <c r="G600" s="33"/>
      <c r="H600" s="95"/>
      <c r="I600" s="153"/>
      <c r="J600" s="154"/>
      <c r="K600" s="95"/>
      <c r="L600" s="95"/>
      <c r="M600" s="95"/>
    </row>
    <row r="601" spans="1:13" s="155" customFormat="1" ht="11.25" outlineLevel="3">
      <c r="A601" s="151"/>
      <c r="B601" s="140"/>
      <c r="C601" s="152" t="s">
        <v>1108</v>
      </c>
      <c r="D601" s="140"/>
      <c r="E601" s="31">
        <v>7.56</v>
      </c>
      <c r="F601" s="95"/>
      <c r="G601" s="33"/>
      <c r="H601" s="95"/>
      <c r="I601" s="153"/>
      <c r="J601" s="154"/>
      <c r="K601" s="95"/>
      <c r="L601" s="95"/>
      <c r="M601" s="95"/>
    </row>
    <row r="602" spans="1:13" s="155" customFormat="1" ht="22.5" outlineLevel="3">
      <c r="A602" s="151"/>
      <c r="B602" s="140"/>
      <c r="C602" s="152" t="s">
        <v>1950</v>
      </c>
      <c r="D602" s="140"/>
      <c r="E602" s="31">
        <v>58.883999999999993</v>
      </c>
      <c r="F602" s="95"/>
      <c r="G602" s="33"/>
      <c r="H602" s="95"/>
      <c r="I602" s="153"/>
      <c r="J602" s="154"/>
      <c r="K602" s="95"/>
      <c r="L602" s="95"/>
      <c r="M602" s="95"/>
    </row>
    <row r="603" spans="1:13" s="155" customFormat="1" ht="11.25" outlineLevel="3">
      <c r="A603" s="151"/>
      <c r="B603" s="140"/>
      <c r="C603" s="152" t="s">
        <v>1263</v>
      </c>
      <c r="D603" s="140"/>
      <c r="E603" s="31">
        <v>1.1550000000000002</v>
      </c>
      <c r="F603" s="95"/>
      <c r="G603" s="33"/>
      <c r="H603" s="95"/>
      <c r="I603" s="153"/>
      <c r="J603" s="154"/>
      <c r="K603" s="95"/>
      <c r="L603" s="95"/>
      <c r="M603" s="95"/>
    </row>
    <row r="604" spans="1:13" s="155" customFormat="1" ht="11.25" outlineLevel="3">
      <c r="A604" s="151"/>
      <c r="B604" s="140"/>
      <c r="C604" s="152" t="s">
        <v>1447</v>
      </c>
      <c r="D604" s="140"/>
      <c r="E604" s="31">
        <v>9.8819999999999997</v>
      </c>
      <c r="F604" s="95"/>
      <c r="G604" s="33"/>
      <c r="H604" s="95"/>
      <c r="I604" s="153"/>
      <c r="J604" s="154"/>
      <c r="K604" s="95"/>
      <c r="L604" s="95"/>
      <c r="M604" s="95"/>
    </row>
    <row r="605" spans="1:13" s="155" customFormat="1" ht="11.25" outlineLevel="3">
      <c r="A605" s="151"/>
      <c r="B605" s="140"/>
      <c r="C605" s="152" t="s">
        <v>1394</v>
      </c>
      <c r="D605" s="140"/>
      <c r="E605" s="31">
        <v>9.4500000000000011</v>
      </c>
      <c r="F605" s="95"/>
      <c r="G605" s="33"/>
      <c r="H605" s="95"/>
      <c r="I605" s="153"/>
      <c r="J605" s="154"/>
      <c r="K605" s="95"/>
      <c r="L605" s="95"/>
      <c r="M605" s="95"/>
    </row>
    <row r="606" spans="1:13" s="155" customFormat="1" ht="11.25" outlineLevel="3">
      <c r="A606" s="151"/>
      <c r="B606" s="140"/>
      <c r="C606" s="152" t="s">
        <v>1448</v>
      </c>
      <c r="D606" s="140"/>
      <c r="E606" s="31">
        <v>2.1000000000000005</v>
      </c>
      <c r="F606" s="95"/>
      <c r="G606" s="33"/>
      <c r="H606" s="95"/>
      <c r="I606" s="153"/>
      <c r="J606" s="154"/>
      <c r="K606" s="95"/>
      <c r="L606" s="95"/>
      <c r="M606" s="95"/>
    </row>
    <row r="607" spans="1:13" s="155" customFormat="1" ht="11.25" outlineLevel="3">
      <c r="A607" s="151"/>
      <c r="B607" s="140"/>
      <c r="C607" s="152" t="s">
        <v>1468</v>
      </c>
      <c r="D607" s="140"/>
      <c r="E607" s="31">
        <v>2.13</v>
      </c>
      <c r="F607" s="95"/>
      <c r="G607" s="33"/>
      <c r="H607" s="95"/>
      <c r="I607" s="153"/>
      <c r="J607" s="154"/>
      <c r="K607" s="95"/>
      <c r="L607" s="95"/>
      <c r="M607" s="95"/>
    </row>
    <row r="608" spans="1:13" s="155" customFormat="1" ht="11.25" outlineLevel="3">
      <c r="A608" s="151"/>
      <c r="B608" s="140"/>
      <c r="C608" s="152" t="s">
        <v>1450</v>
      </c>
      <c r="D608" s="140"/>
      <c r="E608" s="31">
        <v>11.178000000000003</v>
      </c>
      <c r="F608" s="95"/>
      <c r="G608" s="33"/>
      <c r="H608" s="95"/>
      <c r="I608" s="153"/>
      <c r="J608" s="154"/>
      <c r="K608" s="95"/>
      <c r="L608" s="95"/>
      <c r="M608" s="95"/>
    </row>
    <row r="609" spans="1:13" s="155" customFormat="1" ht="11.25" outlineLevel="3">
      <c r="A609" s="151"/>
      <c r="B609" s="140"/>
      <c r="C609" s="152" t="s">
        <v>1489</v>
      </c>
      <c r="D609" s="140"/>
      <c r="E609" s="31">
        <v>2.9039999999999999</v>
      </c>
      <c r="F609" s="95"/>
      <c r="G609" s="33"/>
      <c r="H609" s="95"/>
      <c r="I609" s="153"/>
      <c r="J609" s="154"/>
      <c r="K609" s="95"/>
      <c r="L609" s="95"/>
      <c r="M609" s="95"/>
    </row>
    <row r="610" spans="1:13" s="155" customFormat="1" ht="11.25" outlineLevel="3">
      <c r="A610" s="151"/>
      <c r="B610" s="140"/>
      <c r="C610" s="152" t="s">
        <v>1452</v>
      </c>
      <c r="D610" s="140"/>
      <c r="E610" s="31">
        <v>3.7450000000000006</v>
      </c>
      <c r="F610" s="95"/>
      <c r="G610" s="33"/>
      <c r="H610" s="95"/>
      <c r="I610" s="153"/>
      <c r="J610" s="154"/>
      <c r="K610" s="95"/>
      <c r="L610" s="95"/>
      <c r="M610" s="95"/>
    </row>
    <row r="611" spans="1:13" s="155" customFormat="1" ht="11.25" outlineLevel="3">
      <c r="A611" s="151"/>
      <c r="B611" s="140"/>
      <c r="C611" s="152" t="s">
        <v>1</v>
      </c>
      <c r="D611" s="140"/>
      <c r="E611" s="31">
        <v>315.38199999999995</v>
      </c>
      <c r="F611" s="95"/>
      <c r="G611" s="33"/>
      <c r="H611" s="95"/>
      <c r="I611" s="153"/>
      <c r="J611" s="154"/>
      <c r="K611" s="95"/>
      <c r="L611" s="95"/>
      <c r="M611" s="95"/>
    </row>
    <row r="612" spans="1:13" s="155" customFormat="1" ht="11.25" outlineLevel="3">
      <c r="A612" s="151"/>
      <c r="B612" s="140"/>
      <c r="C612" s="152" t="s">
        <v>606</v>
      </c>
      <c r="D612" s="140"/>
      <c r="E612" s="31">
        <v>0</v>
      </c>
      <c r="F612" s="95"/>
      <c r="G612" s="33"/>
      <c r="H612" s="95"/>
      <c r="I612" s="153"/>
      <c r="J612" s="154"/>
      <c r="K612" s="95"/>
      <c r="L612" s="95"/>
      <c r="M612" s="95"/>
    </row>
    <row r="613" spans="1:13" s="155" customFormat="1" ht="11.25" outlineLevel="3">
      <c r="A613" s="151"/>
      <c r="B613" s="140"/>
      <c r="C613" s="152" t="s">
        <v>1453</v>
      </c>
      <c r="D613" s="140"/>
      <c r="E613" s="31">
        <v>76.759999999999991</v>
      </c>
      <c r="F613" s="95"/>
      <c r="G613" s="33"/>
      <c r="H613" s="95"/>
      <c r="I613" s="153"/>
      <c r="J613" s="154"/>
      <c r="K613" s="95"/>
      <c r="L613" s="95"/>
      <c r="M613" s="95"/>
    </row>
    <row r="614" spans="1:13" s="155" customFormat="1" ht="22.5" outlineLevel="3">
      <c r="A614" s="151"/>
      <c r="B614" s="140"/>
      <c r="C614" s="152" t="s">
        <v>1830</v>
      </c>
      <c r="D614" s="140"/>
      <c r="E614" s="31">
        <v>-12.340999999999999</v>
      </c>
      <c r="F614" s="95"/>
      <c r="G614" s="33"/>
      <c r="H614" s="95"/>
      <c r="I614" s="153"/>
      <c r="J614" s="154"/>
      <c r="K614" s="95"/>
      <c r="L614" s="95"/>
      <c r="M614" s="95"/>
    </row>
    <row r="615" spans="1:13" s="155" customFormat="1" ht="11.25" outlineLevel="3">
      <c r="A615" s="151"/>
      <c r="B615" s="140"/>
      <c r="C615" s="152" t="s">
        <v>1695</v>
      </c>
      <c r="D615" s="140"/>
      <c r="E615" s="31">
        <v>12.645800000000001</v>
      </c>
      <c r="F615" s="95"/>
      <c r="G615" s="33"/>
      <c r="H615" s="95"/>
      <c r="I615" s="153"/>
      <c r="J615" s="154"/>
      <c r="K615" s="95"/>
      <c r="L615" s="95"/>
      <c r="M615" s="95"/>
    </row>
    <row r="616" spans="1:13" s="155" customFormat="1" ht="11.25" outlineLevel="3">
      <c r="A616" s="151"/>
      <c r="B616" s="140"/>
      <c r="C616" s="152" t="s">
        <v>1454</v>
      </c>
      <c r="D616" s="140"/>
      <c r="E616" s="31">
        <v>50.996000000000002</v>
      </c>
      <c r="F616" s="95"/>
      <c r="G616" s="33"/>
      <c r="H616" s="95"/>
      <c r="I616" s="153"/>
      <c r="J616" s="154"/>
      <c r="K616" s="95"/>
      <c r="L616" s="95"/>
      <c r="M616" s="95"/>
    </row>
    <row r="617" spans="1:13" s="155" customFormat="1" ht="11.25" outlineLevel="3">
      <c r="A617" s="151"/>
      <c r="B617" s="140"/>
      <c r="C617" s="152" t="s">
        <v>1572</v>
      </c>
      <c r="D617" s="140"/>
      <c r="E617" s="31">
        <v>-5.117</v>
      </c>
      <c r="F617" s="95"/>
      <c r="G617" s="33"/>
      <c r="H617" s="95"/>
      <c r="I617" s="153"/>
      <c r="J617" s="154"/>
      <c r="K617" s="95"/>
      <c r="L617" s="95"/>
      <c r="M617" s="95"/>
    </row>
    <row r="618" spans="1:13" s="155" customFormat="1" ht="11.25" outlineLevel="3">
      <c r="A618" s="151"/>
      <c r="B618" s="140"/>
      <c r="C618" s="152" t="s">
        <v>1320</v>
      </c>
      <c r="D618" s="140"/>
      <c r="E618" s="31">
        <v>5.22</v>
      </c>
      <c r="F618" s="95"/>
      <c r="G618" s="33"/>
      <c r="H618" s="95"/>
      <c r="I618" s="153"/>
      <c r="J618" s="154"/>
      <c r="K618" s="95"/>
      <c r="L618" s="95"/>
      <c r="M618" s="95"/>
    </row>
    <row r="619" spans="1:13" s="155" customFormat="1" ht="11.25" outlineLevel="3">
      <c r="A619" s="151"/>
      <c r="B619" s="140"/>
      <c r="C619" s="152" t="s">
        <v>1589</v>
      </c>
      <c r="D619" s="140"/>
      <c r="E619" s="31">
        <v>19.911999999999999</v>
      </c>
      <c r="F619" s="95"/>
      <c r="G619" s="33"/>
      <c r="H619" s="95"/>
      <c r="I619" s="153"/>
      <c r="J619" s="154"/>
      <c r="K619" s="95"/>
      <c r="L619" s="95"/>
      <c r="M619" s="95"/>
    </row>
    <row r="620" spans="1:13" s="155" customFormat="1" ht="11.25" outlineLevel="3">
      <c r="A620" s="151"/>
      <c r="B620" s="140"/>
      <c r="C620" s="152" t="s">
        <v>1318</v>
      </c>
      <c r="D620" s="140"/>
      <c r="E620" s="31">
        <v>-4.1040000000000001</v>
      </c>
      <c r="F620" s="95"/>
      <c r="G620" s="33"/>
      <c r="H620" s="95"/>
      <c r="I620" s="153"/>
      <c r="J620" s="154"/>
      <c r="K620" s="95"/>
      <c r="L620" s="95"/>
      <c r="M620" s="95"/>
    </row>
    <row r="621" spans="1:13" s="155" customFormat="1" ht="11.25" outlineLevel="3">
      <c r="A621" s="151"/>
      <c r="B621" s="140"/>
      <c r="C621" s="152" t="s">
        <v>1319</v>
      </c>
      <c r="D621" s="140"/>
      <c r="E621" s="31">
        <v>5.19</v>
      </c>
      <c r="F621" s="95"/>
      <c r="G621" s="33"/>
      <c r="H621" s="95"/>
      <c r="I621" s="153"/>
      <c r="J621" s="154"/>
      <c r="K621" s="95"/>
      <c r="L621" s="95"/>
      <c r="M621" s="95"/>
    </row>
    <row r="622" spans="1:13" s="155" customFormat="1" ht="11.25" outlineLevel="3">
      <c r="A622" s="151"/>
      <c r="B622" s="140"/>
      <c r="C622" s="152" t="s">
        <v>1567</v>
      </c>
      <c r="D622" s="140"/>
      <c r="E622" s="31">
        <v>6.3</v>
      </c>
      <c r="F622" s="95"/>
      <c r="G622" s="33"/>
      <c r="H622" s="95"/>
      <c r="I622" s="153"/>
      <c r="J622" s="154"/>
      <c r="K622" s="95"/>
      <c r="L622" s="95"/>
      <c r="M622" s="95"/>
    </row>
    <row r="623" spans="1:13" s="155" customFormat="1" ht="11.25" outlineLevel="3">
      <c r="A623" s="151"/>
      <c r="B623" s="140"/>
      <c r="C623" s="152" t="s">
        <v>1</v>
      </c>
      <c r="D623" s="140"/>
      <c r="E623" s="31">
        <v>155.46180000000001</v>
      </c>
      <c r="F623" s="95"/>
      <c r="G623" s="33"/>
      <c r="H623" s="95"/>
      <c r="I623" s="153"/>
      <c r="J623" s="154"/>
      <c r="K623" s="95"/>
      <c r="L623" s="95"/>
      <c r="M623" s="95"/>
    </row>
    <row r="624" spans="1:13" s="155" customFormat="1" ht="11.25" outlineLevel="3">
      <c r="A624" s="151"/>
      <c r="B624" s="140"/>
      <c r="C624" s="152" t="s">
        <v>112</v>
      </c>
      <c r="D624" s="140"/>
      <c r="E624" s="31">
        <v>0</v>
      </c>
      <c r="F624" s="95"/>
      <c r="G624" s="33"/>
      <c r="H624" s="95"/>
      <c r="I624" s="153"/>
      <c r="J624" s="154"/>
      <c r="K624" s="95"/>
      <c r="L624" s="95"/>
      <c r="M624" s="95"/>
    </row>
    <row r="625" spans="1:13" s="155" customFormat="1" ht="33.75" outlineLevel="3">
      <c r="A625" s="151"/>
      <c r="B625" s="140"/>
      <c r="C625" s="152" t="s">
        <v>2054</v>
      </c>
      <c r="D625" s="140"/>
      <c r="E625" s="31">
        <v>87.774000000000001</v>
      </c>
      <c r="F625" s="95"/>
      <c r="G625" s="33"/>
      <c r="H625" s="95"/>
      <c r="I625" s="153"/>
      <c r="J625" s="154"/>
      <c r="K625" s="95"/>
      <c r="L625" s="95"/>
      <c r="M625" s="95"/>
    </row>
    <row r="626" spans="1:13" s="155" customFormat="1" ht="11.25" outlineLevel="3">
      <c r="A626" s="151"/>
      <c r="B626" s="140"/>
      <c r="C626" s="152" t="s">
        <v>1766</v>
      </c>
      <c r="D626" s="140"/>
      <c r="E626" s="31">
        <v>40.974999999999994</v>
      </c>
      <c r="F626" s="95"/>
      <c r="G626" s="33"/>
      <c r="H626" s="95"/>
      <c r="I626" s="153"/>
      <c r="J626" s="154"/>
      <c r="K626" s="95"/>
      <c r="L626" s="95"/>
      <c r="M626" s="95"/>
    </row>
    <row r="627" spans="1:13" s="155" customFormat="1" ht="11.25" outlineLevel="3">
      <c r="A627" s="151"/>
      <c r="B627" s="140"/>
      <c r="C627" s="152" t="s">
        <v>1781</v>
      </c>
      <c r="D627" s="140"/>
      <c r="E627" s="31">
        <v>66.09899999999999</v>
      </c>
      <c r="F627" s="95"/>
      <c r="G627" s="33"/>
      <c r="H627" s="95"/>
      <c r="I627" s="153"/>
      <c r="J627" s="154"/>
      <c r="K627" s="95"/>
      <c r="L627" s="95"/>
      <c r="M627" s="95"/>
    </row>
    <row r="628" spans="1:13" s="155" customFormat="1" ht="11.25" outlineLevel="3">
      <c r="A628" s="151"/>
      <c r="B628" s="140"/>
      <c r="C628" s="152" t="s">
        <v>1</v>
      </c>
      <c r="D628" s="140"/>
      <c r="E628" s="31">
        <v>194.84799999999998</v>
      </c>
      <c r="F628" s="95"/>
      <c r="G628" s="33"/>
      <c r="H628" s="95"/>
      <c r="I628" s="153"/>
      <c r="J628" s="154"/>
      <c r="K628" s="95"/>
      <c r="L628" s="95"/>
      <c r="M628" s="95"/>
    </row>
    <row r="629" spans="1:13" s="57" customFormat="1" ht="12" outlineLevel="2">
      <c r="A629" s="120">
        <v>6</v>
      </c>
      <c r="B629" s="121" t="s">
        <v>400</v>
      </c>
      <c r="C629" s="122" t="s">
        <v>1826</v>
      </c>
      <c r="D629" s="123" t="s">
        <v>41</v>
      </c>
      <c r="E629" s="24">
        <v>156.88</v>
      </c>
      <c r="F629" s="94">
        <v>0</v>
      </c>
      <c r="G629" s="24">
        <f>E629*(1+F629/100)</f>
        <v>156.88</v>
      </c>
      <c r="H629" s="94"/>
      <c r="I629" s="119">
        <f>G629*H629</f>
        <v>0</v>
      </c>
      <c r="J629" s="124">
        <v>3.0000000000000001E-3</v>
      </c>
      <c r="K629" s="125">
        <f>G629*J629</f>
        <v>0.47064</v>
      </c>
      <c r="L629" s="124"/>
      <c r="M629" s="125">
        <f>G629*L629</f>
        <v>0</v>
      </c>
    </row>
    <row r="630" spans="1:13" s="155" customFormat="1" ht="11.25" outlineLevel="3">
      <c r="A630" s="151"/>
      <c r="B630" s="140"/>
      <c r="C630" s="152" t="s">
        <v>684</v>
      </c>
      <c r="D630" s="140"/>
      <c r="E630" s="31">
        <v>0</v>
      </c>
      <c r="F630" s="95"/>
      <c r="G630" s="33"/>
      <c r="H630" s="95"/>
      <c r="I630" s="153"/>
      <c r="J630" s="154"/>
      <c r="K630" s="95"/>
      <c r="L630" s="95"/>
      <c r="M630" s="95"/>
    </row>
    <row r="631" spans="1:13" s="155" customFormat="1" ht="11.25" outlineLevel="3">
      <c r="A631" s="151"/>
      <c r="B631" s="140"/>
      <c r="C631" s="152" t="s">
        <v>820</v>
      </c>
      <c r="D631" s="140"/>
      <c r="E631" s="31">
        <v>1.2</v>
      </c>
      <c r="F631" s="95"/>
      <c r="G631" s="33"/>
      <c r="H631" s="95"/>
      <c r="I631" s="153"/>
      <c r="J631" s="154"/>
      <c r="K631" s="95"/>
      <c r="L631" s="95"/>
      <c r="M631" s="95"/>
    </row>
    <row r="632" spans="1:13" s="155" customFormat="1" ht="11.25" outlineLevel="3">
      <c r="A632" s="151"/>
      <c r="B632" s="140"/>
      <c r="C632" s="152" t="s">
        <v>794</v>
      </c>
      <c r="D632" s="140"/>
      <c r="E632" s="31">
        <v>3.6</v>
      </c>
      <c r="F632" s="95"/>
      <c r="G632" s="33"/>
      <c r="H632" s="95"/>
      <c r="I632" s="153"/>
      <c r="J632" s="154"/>
      <c r="K632" s="95"/>
      <c r="L632" s="95"/>
      <c r="M632" s="95"/>
    </row>
    <row r="633" spans="1:13" s="155" customFormat="1" ht="11.25" outlineLevel="3">
      <c r="A633" s="151"/>
      <c r="B633" s="140"/>
      <c r="C633" s="152" t="s">
        <v>795</v>
      </c>
      <c r="D633" s="140"/>
      <c r="E633" s="31">
        <v>6.3</v>
      </c>
      <c r="F633" s="95"/>
      <c r="G633" s="33"/>
      <c r="H633" s="95"/>
      <c r="I633" s="153"/>
      <c r="J633" s="154"/>
      <c r="K633" s="95"/>
      <c r="L633" s="95"/>
      <c r="M633" s="95"/>
    </row>
    <row r="634" spans="1:13" s="155" customFormat="1" ht="11.25" outlineLevel="3">
      <c r="A634" s="151"/>
      <c r="B634" s="140"/>
      <c r="C634" s="152" t="s">
        <v>810</v>
      </c>
      <c r="D634" s="140"/>
      <c r="E634" s="31">
        <v>2</v>
      </c>
      <c r="F634" s="95"/>
      <c r="G634" s="33"/>
      <c r="H634" s="95"/>
      <c r="I634" s="153"/>
      <c r="J634" s="154"/>
      <c r="K634" s="95"/>
      <c r="L634" s="95"/>
      <c r="M634" s="95"/>
    </row>
    <row r="635" spans="1:13" s="155" customFormat="1" ht="11.25" outlineLevel="3">
      <c r="A635" s="151"/>
      <c r="B635" s="140"/>
      <c r="C635" s="152" t="s">
        <v>812</v>
      </c>
      <c r="D635" s="140"/>
      <c r="E635" s="31">
        <v>2</v>
      </c>
      <c r="F635" s="95"/>
      <c r="G635" s="33"/>
      <c r="H635" s="95"/>
      <c r="I635" s="153"/>
      <c r="J635" s="154"/>
      <c r="K635" s="95"/>
      <c r="L635" s="95"/>
      <c r="M635" s="95"/>
    </row>
    <row r="636" spans="1:13" s="155" customFormat="1" ht="11.25" outlineLevel="3">
      <c r="A636" s="151"/>
      <c r="B636" s="140"/>
      <c r="C636" s="152" t="s">
        <v>1416</v>
      </c>
      <c r="D636" s="140"/>
      <c r="E636" s="31">
        <v>30.095999999999997</v>
      </c>
      <c r="F636" s="95"/>
      <c r="G636" s="33"/>
      <c r="H636" s="95"/>
      <c r="I636" s="153"/>
      <c r="J636" s="154"/>
      <c r="K636" s="95"/>
      <c r="L636" s="95"/>
      <c r="M636" s="95"/>
    </row>
    <row r="637" spans="1:13" s="155" customFormat="1" ht="11.25" outlineLevel="3">
      <c r="A637" s="151"/>
      <c r="B637" s="140"/>
      <c r="C637" s="152" t="s">
        <v>797</v>
      </c>
      <c r="D637" s="140"/>
      <c r="E637" s="31">
        <v>1.8</v>
      </c>
      <c r="F637" s="95"/>
      <c r="G637" s="33"/>
      <c r="H637" s="95"/>
      <c r="I637" s="153"/>
      <c r="J637" s="154"/>
      <c r="K637" s="95"/>
      <c r="L637" s="95"/>
      <c r="M637" s="95"/>
    </row>
    <row r="638" spans="1:13" s="155" customFormat="1" ht="11.25" outlineLevel="3">
      <c r="A638" s="151"/>
      <c r="B638" s="140"/>
      <c r="C638" s="152" t="s">
        <v>1708</v>
      </c>
      <c r="D638" s="140"/>
      <c r="E638" s="31">
        <v>0</v>
      </c>
      <c r="F638" s="95"/>
      <c r="G638" s="33"/>
      <c r="H638" s="95"/>
      <c r="I638" s="153"/>
      <c r="J638" s="154"/>
      <c r="K638" s="95"/>
      <c r="L638" s="95"/>
      <c r="M638" s="95"/>
    </row>
    <row r="639" spans="1:13" s="155" customFormat="1" ht="11.25" outlineLevel="3">
      <c r="A639" s="151"/>
      <c r="B639" s="140"/>
      <c r="C639" s="152" t="s">
        <v>1501</v>
      </c>
      <c r="D639" s="140"/>
      <c r="E639" s="31">
        <v>0</v>
      </c>
      <c r="F639" s="95"/>
      <c r="G639" s="33"/>
      <c r="H639" s="95"/>
      <c r="I639" s="153"/>
      <c r="J639" s="154"/>
      <c r="K639" s="95"/>
      <c r="L639" s="95"/>
      <c r="M639" s="95"/>
    </row>
    <row r="640" spans="1:13" s="155" customFormat="1" ht="11.25" outlineLevel="3">
      <c r="A640" s="151"/>
      <c r="B640" s="140"/>
      <c r="C640" s="152" t="s">
        <v>809</v>
      </c>
      <c r="D640" s="140"/>
      <c r="E640" s="31">
        <v>1</v>
      </c>
      <c r="F640" s="95"/>
      <c r="G640" s="33"/>
      <c r="H640" s="95"/>
      <c r="I640" s="153"/>
      <c r="J640" s="154"/>
      <c r="K640" s="95"/>
      <c r="L640" s="95"/>
      <c r="M640" s="95"/>
    </row>
    <row r="641" spans="1:13" s="155" customFormat="1" ht="11.25" outlineLevel="3">
      <c r="A641" s="151"/>
      <c r="B641" s="140"/>
      <c r="C641" s="152" t="s">
        <v>790</v>
      </c>
      <c r="D641" s="140"/>
      <c r="E641" s="31">
        <v>6.5</v>
      </c>
      <c r="F641" s="95"/>
      <c r="G641" s="33"/>
      <c r="H641" s="95"/>
      <c r="I641" s="153"/>
      <c r="J641" s="154"/>
      <c r="K641" s="95"/>
      <c r="L641" s="95"/>
      <c r="M641" s="95"/>
    </row>
    <row r="642" spans="1:13" s="155" customFormat="1" ht="22.5" outlineLevel="3">
      <c r="A642" s="151"/>
      <c r="B642" s="140"/>
      <c r="C642" s="152" t="s">
        <v>2012</v>
      </c>
      <c r="D642" s="140"/>
      <c r="E642" s="31">
        <v>37.019999999999996</v>
      </c>
      <c r="F642" s="95"/>
      <c r="G642" s="33"/>
      <c r="H642" s="95"/>
      <c r="I642" s="153"/>
      <c r="J642" s="154"/>
      <c r="K642" s="95"/>
      <c r="L642" s="95"/>
      <c r="M642" s="95"/>
    </row>
    <row r="643" spans="1:13" s="155" customFormat="1" ht="11.25" outlineLevel="3">
      <c r="A643" s="151"/>
      <c r="B643" s="140"/>
      <c r="C643" s="152" t="s">
        <v>1257</v>
      </c>
      <c r="D643" s="140"/>
      <c r="E643" s="31">
        <v>44.4</v>
      </c>
      <c r="F643" s="95"/>
      <c r="G643" s="33"/>
      <c r="H643" s="95"/>
      <c r="I643" s="153"/>
      <c r="J643" s="154"/>
      <c r="K643" s="95"/>
      <c r="L643" s="95"/>
      <c r="M643" s="95"/>
    </row>
    <row r="644" spans="1:13" s="155" customFormat="1" ht="11.25" outlineLevel="3">
      <c r="A644" s="151"/>
      <c r="B644" s="140"/>
      <c r="C644" s="152" t="s">
        <v>1693</v>
      </c>
      <c r="D644" s="140"/>
      <c r="E644" s="31">
        <v>20.963999999999999</v>
      </c>
      <c r="F644" s="95"/>
      <c r="G644" s="33"/>
      <c r="H644" s="95"/>
      <c r="I644" s="153"/>
      <c r="J644" s="154"/>
      <c r="K644" s="95"/>
      <c r="L644" s="95"/>
      <c r="M644" s="95"/>
    </row>
    <row r="645" spans="1:13" s="155" customFormat="1" ht="11.25" outlineLevel="3">
      <c r="A645" s="151"/>
      <c r="B645" s="140"/>
      <c r="C645" s="152" t="s">
        <v>1</v>
      </c>
      <c r="D645" s="140"/>
      <c r="E645" s="31">
        <v>156.88</v>
      </c>
      <c r="F645" s="95"/>
      <c r="G645" s="33"/>
      <c r="H645" s="95"/>
      <c r="I645" s="153"/>
      <c r="J645" s="154"/>
      <c r="K645" s="95"/>
      <c r="L645" s="95"/>
      <c r="M645" s="95"/>
    </row>
    <row r="646" spans="1:13" s="57" customFormat="1" ht="24" outlineLevel="2">
      <c r="A646" s="120">
        <v>7</v>
      </c>
      <c r="B646" s="121" t="s">
        <v>187</v>
      </c>
      <c r="C646" s="122" t="s">
        <v>1948</v>
      </c>
      <c r="D646" s="123" t="s">
        <v>41</v>
      </c>
      <c r="E646" s="24">
        <v>1363.4847999999997</v>
      </c>
      <c r="F646" s="94">
        <v>0</v>
      </c>
      <c r="G646" s="24">
        <f>E646*(1+F646/100)</f>
        <v>1363.4847999999997</v>
      </c>
      <c r="H646" s="94"/>
      <c r="I646" s="119">
        <f>G646*H646</f>
        <v>0</v>
      </c>
      <c r="J646" s="124">
        <v>1.8380000000000001E-2</v>
      </c>
      <c r="K646" s="125">
        <f>G646*J646</f>
        <v>25.060850623999997</v>
      </c>
      <c r="L646" s="124"/>
      <c r="M646" s="125">
        <f>G646*L646</f>
        <v>0</v>
      </c>
    </row>
    <row r="647" spans="1:13" s="155" customFormat="1" ht="11.25" outlineLevel="3">
      <c r="A647" s="151"/>
      <c r="B647" s="140"/>
      <c r="C647" s="152" t="s">
        <v>1165</v>
      </c>
      <c r="D647" s="140"/>
      <c r="E647" s="31">
        <v>0</v>
      </c>
      <c r="F647" s="95"/>
      <c r="G647" s="33"/>
      <c r="H647" s="95"/>
      <c r="I647" s="153"/>
      <c r="J647" s="154"/>
      <c r="K647" s="95"/>
      <c r="L647" s="95"/>
      <c r="M647" s="95"/>
    </row>
    <row r="648" spans="1:13" s="155" customFormat="1" ht="11.25" outlineLevel="3">
      <c r="A648" s="151"/>
      <c r="B648" s="140"/>
      <c r="C648" s="152" t="s">
        <v>907</v>
      </c>
      <c r="D648" s="140"/>
      <c r="E648" s="31">
        <v>75.234000000000009</v>
      </c>
      <c r="F648" s="95"/>
      <c r="G648" s="33"/>
      <c r="H648" s="95"/>
      <c r="I648" s="153"/>
      <c r="J648" s="154"/>
      <c r="K648" s="95"/>
      <c r="L648" s="95"/>
      <c r="M648" s="95"/>
    </row>
    <row r="649" spans="1:13" s="155" customFormat="1" ht="22.5" outlineLevel="3">
      <c r="A649" s="151"/>
      <c r="B649" s="140"/>
      <c r="C649" s="152" t="s">
        <v>1381</v>
      </c>
      <c r="D649" s="140"/>
      <c r="E649" s="31">
        <v>954.66199999999992</v>
      </c>
      <c r="F649" s="95"/>
      <c r="G649" s="33"/>
      <c r="H649" s="95"/>
      <c r="I649" s="153"/>
      <c r="J649" s="154"/>
      <c r="K649" s="95"/>
      <c r="L649" s="95"/>
      <c r="M649" s="95"/>
    </row>
    <row r="650" spans="1:13" s="155" customFormat="1" ht="11.25" outlineLevel="3">
      <c r="A650" s="151"/>
      <c r="B650" s="140"/>
      <c r="C650" s="152" t="s">
        <v>1</v>
      </c>
      <c r="D650" s="140"/>
      <c r="E650" s="31">
        <v>1029.896</v>
      </c>
      <c r="F650" s="95"/>
      <c r="G650" s="33"/>
      <c r="H650" s="95"/>
      <c r="I650" s="153"/>
      <c r="J650" s="154"/>
      <c r="K650" s="95"/>
      <c r="L650" s="95"/>
      <c r="M650" s="95"/>
    </row>
    <row r="651" spans="1:13" s="155" customFormat="1" ht="11.25" outlineLevel="3">
      <c r="A651" s="151"/>
      <c r="B651" s="140"/>
      <c r="C651" s="152" t="s">
        <v>771</v>
      </c>
      <c r="D651" s="140"/>
      <c r="E651" s="31">
        <v>51.494799999999998</v>
      </c>
      <c r="F651" s="95"/>
      <c r="G651" s="33"/>
      <c r="H651" s="95"/>
      <c r="I651" s="153"/>
      <c r="J651" s="154"/>
      <c r="K651" s="95"/>
      <c r="L651" s="95"/>
      <c r="M651" s="95"/>
    </row>
    <row r="652" spans="1:13" s="155" customFormat="1" ht="11.25" outlineLevel="3">
      <c r="A652" s="151"/>
      <c r="B652" s="140"/>
      <c r="C652" s="152" t="s">
        <v>1</v>
      </c>
      <c r="D652" s="140"/>
      <c r="E652" s="31">
        <v>51.494799999999998</v>
      </c>
      <c r="F652" s="95"/>
      <c r="G652" s="33"/>
      <c r="H652" s="95"/>
      <c r="I652" s="153"/>
      <c r="J652" s="154"/>
      <c r="K652" s="95"/>
      <c r="L652" s="95"/>
      <c r="M652" s="95"/>
    </row>
    <row r="653" spans="1:13" s="155" customFormat="1" ht="11.25" outlineLevel="3">
      <c r="A653" s="151"/>
      <c r="B653" s="140"/>
      <c r="C653" s="152" t="s">
        <v>1344</v>
      </c>
      <c r="D653" s="140"/>
      <c r="E653" s="31">
        <v>0</v>
      </c>
      <c r="F653" s="95"/>
      <c r="G653" s="33"/>
      <c r="H653" s="95"/>
      <c r="I653" s="153"/>
      <c r="J653" s="154"/>
      <c r="K653" s="95"/>
      <c r="L653" s="95"/>
      <c r="M653" s="95"/>
    </row>
    <row r="654" spans="1:13" s="155" customFormat="1" ht="22.5" outlineLevel="3">
      <c r="A654" s="151"/>
      <c r="B654" s="140"/>
      <c r="C654" s="152" t="s">
        <v>1873</v>
      </c>
      <c r="D654" s="140"/>
      <c r="E654" s="31">
        <v>122.23500000000001</v>
      </c>
      <c r="F654" s="95"/>
      <c r="G654" s="33"/>
      <c r="H654" s="95"/>
      <c r="I654" s="153"/>
      <c r="J654" s="154"/>
      <c r="K654" s="95"/>
      <c r="L654" s="95"/>
      <c r="M654" s="95"/>
    </row>
    <row r="655" spans="1:13" s="155" customFormat="1" ht="11.25" outlineLevel="3">
      <c r="A655" s="151"/>
      <c r="B655" s="140"/>
      <c r="C655" s="152" t="s">
        <v>1750</v>
      </c>
      <c r="D655" s="140"/>
      <c r="E655" s="31">
        <v>40.07</v>
      </c>
      <c r="F655" s="95"/>
      <c r="G655" s="33"/>
      <c r="H655" s="95"/>
      <c r="I655" s="153"/>
      <c r="J655" s="154"/>
      <c r="K655" s="95"/>
      <c r="L655" s="95"/>
      <c r="M655" s="95"/>
    </row>
    <row r="656" spans="1:13" s="155" customFormat="1" ht="33.75" outlineLevel="3">
      <c r="A656" s="151"/>
      <c r="B656" s="140"/>
      <c r="C656" s="152" t="s">
        <v>2108</v>
      </c>
      <c r="D656" s="140"/>
      <c r="E656" s="31">
        <v>100.52500000000001</v>
      </c>
      <c r="F656" s="95"/>
      <c r="G656" s="33"/>
      <c r="H656" s="95"/>
      <c r="I656" s="153"/>
      <c r="J656" s="154"/>
      <c r="K656" s="95"/>
      <c r="L656" s="95"/>
      <c r="M656" s="95"/>
    </row>
    <row r="657" spans="1:13" s="155" customFormat="1" ht="22.5" outlineLevel="3">
      <c r="A657" s="151"/>
      <c r="B657" s="140"/>
      <c r="C657" s="152" t="s">
        <v>2044</v>
      </c>
      <c r="D657" s="140"/>
      <c r="E657" s="31">
        <v>127.84300000000002</v>
      </c>
      <c r="F657" s="95"/>
      <c r="G657" s="33"/>
      <c r="H657" s="95"/>
      <c r="I657" s="153"/>
      <c r="J657" s="154"/>
      <c r="K657" s="95"/>
      <c r="L657" s="95"/>
      <c r="M657" s="95"/>
    </row>
    <row r="658" spans="1:13" s="155" customFormat="1" ht="11.25" outlineLevel="3">
      <c r="A658" s="151"/>
      <c r="B658" s="140"/>
      <c r="C658" s="152" t="s">
        <v>1767</v>
      </c>
      <c r="D658" s="140"/>
      <c r="E658" s="31">
        <v>52.864000000000011</v>
      </c>
      <c r="F658" s="95"/>
      <c r="G658" s="33"/>
      <c r="H658" s="95"/>
      <c r="I658" s="153"/>
      <c r="J658" s="154"/>
      <c r="K658" s="95"/>
      <c r="L658" s="95"/>
      <c r="M658" s="95"/>
    </row>
    <row r="659" spans="1:13" s="155" customFormat="1" ht="11.25" outlineLevel="3">
      <c r="A659" s="151"/>
      <c r="B659" s="140"/>
      <c r="C659" s="152" t="s">
        <v>1736</v>
      </c>
      <c r="D659" s="140"/>
      <c r="E659" s="31">
        <v>57.675999999999995</v>
      </c>
      <c r="F659" s="95"/>
      <c r="G659" s="33"/>
      <c r="H659" s="95"/>
      <c r="I659" s="153"/>
      <c r="J659" s="154"/>
      <c r="K659" s="95"/>
      <c r="L659" s="95"/>
      <c r="M659" s="95"/>
    </row>
    <row r="660" spans="1:13" s="155" customFormat="1" ht="11.25" outlineLevel="3">
      <c r="A660" s="151"/>
      <c r="B660" s="140"/>
      <c r="C660" s="152" t="s">
        <v>1458</v>
      </c>
      <c r="D660" s="140"/>
      <c r="E660" s="31">
        <v>9.25</v>
      </c>
      <c r="F660" s="95"/>
      <c r="G660" s="33"/>
      <c r="H660" s="95"/>
      <c r="I660" s="153"/>
      <c r="J660" s="154"/>
      <c r="K660" s="95"/>
      <c r="L660" s="95"/>
      <c r="M660" s="95"/>
    </row>
    <row r="661" spans="1:13" s="155" customFormat="1" ht="11.25" outlineLevel="3">
      <c r="A661" s="151"/>
      <c r="B661" s="140"/>
      <c r="C661" s="152" t="s">
        <v>1432</v>
      </c>
      <c r="D661" s="140"/>
      <c r="E661" s="31">
        <v>4.8959999999999999</v>
      </c>
      <c r="F661" s="95"/>
      <c r="G661" s="33"/>
      <c r="H661" s="95"/>
      <c r="I661" s="153"/>
      <c r="J661" s="154"/>
      <c r="K661" s="95"/>
      <c r="L661" s="95"/>
      <c r="M661" s="95"/>
    </row>
    <row r="662" spans="1:13" s="155" customFormat="1" ht="11.25" outlineLevel="3">
      <c r="A662" s="151"/>
      <c r="B662" s="140"/>
      <c r="C662" s="152" t="s">
        <v>1</v>
      </c>
      <c r="D662" s="140"/>
      <c r="E662" s="31">
        <v>515.35900000000004</v>
      </c>
      <c r="F662" s="95"/>
      <c r="G662" s="33"/>
      <c r="H662" s="95"/>
      <c r="I662" s="153"/>
      <c r="J662" s="154"/>
      <c r="K662" s="95"/>
      <c r="L662" s="95"/>
      <c r="M662" s="95"/>
    </row>
    <row r="663" spans="1:13" s="155" customFormat="1" ht="11.25" outlineLevel="3">
      <c r="A663" s="151"/>
      <c r="B663" s="140"/>
      <c r="C663" s="152" t="s">
        <v>1571</v>
      </c>
      <c r="D663" s="140"/>
      <c r="E663" s="31">
        <v>0</v>
      </c>
      <c r="F663" s="95"/>
      <c r="G663" s="33"/>
      <c r="H663" s="95"/>
      <c r="I663" s="153"/>
      <c r="J663" s="154"/>
      <c r="K663" s="95"/>
      <c r="L663" s="95"/>
      <c r="M663" s="95"/>
    </row>
    <row r="664" spans="1:13" s="155" customFormat="1" ht="11.25" outlineLevel="3">
      <c r="A664" s="151"/>
      <c r="B664" s="140"/>
      <c r="C664" s="152" t="s">
        <v>92</v>
      </c>
      <c r="D664" s="140"/>
      <c r="E664" s="31">
        <v>-233.26499999999999</v>
      </c>
      <c r="F664" s="95"/>
      <c r="G664" s="33"/>
      <c r="H664" s="95"/>
      <c r="I664" s="153"/>
      <c r="J664" s="154"/>
      <c r="K664" s="95"/>
      <c r="L664" s="95"/>
      <c r="M664" s="95"/>
    </row>
    <row r="665" spans="1:13" s="155" customFormat="1" ht="11.25" outlineLevel="3">
      <c r="A665" s="151"/>
      <c r="B665" s="140"/>
      <c r="C665" s="152" t="s">
        <v>1</v>
      </c>
      <c r="D665" s="140"/>
      <c r="E665" s="31">
        <v>-233.26499999999999</v>
      </c>
      <c r="F665" s="95"/>
      <c r="G665" s="33"/>
      <c r="H665" s="95"/>
      <c r="I665" s="153"/>
      <c r="J665" s="154"/>
      <c r="K665" s="95"/>
      <c r="L665" s="95"/>
      <c r="M665" s="95"/>
    </row>
    <row r="666" spans="1:13" s="57" customFormat="1" ht="12" outlineLevel="2">
      <c r="A666" s="120">
        <v>8</v>
      </c>
      <c r="B666" s="121" t="s">
        <v>185</v>
      </c>
      <c r="C666" s="122" t="s">
        <v>1884</v>
      </c>
      <c r="D666" s="123" t="s">
        <v>41</v>
      </c>
      <c r="E666" s="24">
        <v>533.32999999999993</v>
      </c>
      <c r="F666" s="94">
        <v>0</v>
      </c>
      <c r="G666" s="24">
        <f>E666*(1+F666/100)</f>
        <v>533.32999999999993</v>
      </c>
      <c r="H666" s="94"/>
      <c r="I666" s="119">
        <f>G666*H666</f>
        <v>0</v>
      </c>
      <c r="J666" s="124">
        <v>1.47E-2</v>
      </c>
      <c r="K666" s="125">
        <f>G666*J666</f>
        <v>7.8399509999999983</v>
      </c>
      <c r="L666" s="124"/>
      <c r="M666" s="125">
        <f>G666*L666</f>
        <v>0</v>
      </c>
    </row>
    <row r="667" spans="1:13" s="155" customFormat="1" ht="11.25" outlineLevel="3">
      <c r="A667" s="151"/>
      <c r="B667" s="140"/>
      <c r="C667" s="152" t="s">
        <v>1088</v>
      </c>
      <c r="D667" s="140"/>
      <c r="E667" s="31">
        <v>233.26499999999999</v>
      </c>
      <c r="F667" s="95"/>
      <c r="G667" s="33"/>
      <c r="H667" s="95"/>
      <c r="I667" s="153"/>
      <c r="J667" s="154"/>
      <c r="K667" s="95"/>
      <c r="L667" s="95"/>
      <c r="M667" s="95"/>
    </row>
    <row r="668" spans="1:13" s="155" customFormat="1" ht="11.25" outlineLevel="3">
      <c r="A668" s="151"/>
      <c r="B668" s="140"/>
      <c r="C668" s="152" t="s">
        <v>1174</v>
      </c>
      <c r="D668" s="140"/>
      <c r="E668" s="31">
        <v>300.065</v>
      </c>
      <c r="F668" s="95"/>
      <c r="G668" s="33"/>
      <c r="H668" s="95"/>
      <c r="I668" s="153"/>
      <c r="J668" s="154"/>
      <c r="K668" s="95"/>
      <c r="L668" s="95"/>
      <c r="M668" s="95"/>
    </row>
    <row r="669" spans="1:13" s="57" customFormat="1" ht="24" outlineLevel="2">
      <c r="A669" s="120">
        <v>9</v>
      </c>
      <c r="B669" s="121" t="s">
        <v>188</v>
      </c>
      <c r="C669" s="122" t="s">
        <v>2084</v>
      </c>
      <c r="D669" s="123" t="s">
        <v>41</v>
      </c>
      <c r="E669" s="24">
        <v>1596.7497999999998</v>
      </c>
      <c r="F669" s="94">
        <v>0</v>
      </c>
      <c r="G669" s="24">
        <f>E669*(1+F669/100)</f>
        <v>1596.7497999999998</v>
      </c>
      <c r="H669" s="94"/>
      <c r="I669" s="119">
        <f>G669*H669</f>
        <v>0</v>
      </c>
      <c r="J669" s="124">
        <v>7.9000000000000008E-3</v>
      </c>
      <c r="K669" s="125">
        <f>G669*J669</f>
        <v>12.61432342</v>
      </c>
      <c r="L669" s="124"/>
      <c r="M669" s="125">
        <f>G669*L669</f>
        <v>0</v>
      </c>
    </row>
    <row r="670" spans="1:13" s="155" customFormat="1" ht="11.25" outlineLevel="3">
      <c r="A670" s="151"/>
      <c r="B670" s="140"/>
      <c r="C670" s="152" t="s">
        <v>1121</v>
      </c>
      <c r="D670" s="140"/>
      <c r="E670" s="31">
        <v>0</v>
      </c>
      <c r="F670" s="95"/>
      <c r="G670" s="33"/>
      <c r="H670" s="95"/>
      <c r="I670" s="153"/>
      <c r="J670" s="154"/>
      <c r="K670" s="95"/>
      <c r="L670" s="95"/>
      <c r="M670" s="95"/>
    </row>
    <row r="671" spans="1:13" s="155" customFormat="1" ht="11.25" outlineLevel="3">
      <c r="A671" s="151"/>
      <c r="B671" s="140"/>
      <c r="C671" s="152" t="s">
        <v>1165</v>
      </c>
      <c r="D671" s="140"/>
      <c r="E671" s="31">
        <v>0</v>
      </c>
      <c r="F671" s="95"/>
      <c r="G671" s="33"/>
      <c r="H671" s="95"/>
      <c r="I671" s="153"/>
      <c r="J671" s="154"/>
      <c r="K671" s="95"/>
      <c r="L671" s="95"/>
      <c r="M671" s="95"/>
    </row>
    <row r="672" spans="1:13" s="155" customFormat="1" ht="11.25" outlineLevel="3">
      <c r="A672" s="151"/>
      <c r="B672" s="140"/>
      <c r="C672" s="152" t="s">
        <v>907</v>
      </c>
      <c r="D672" s="140"/>
      <c r="E672" s="31">
        <v>75.234000000000009</v>
      </c>
      <c r="F672" s="95"/>
      <c r="G672" s="33"/>
      <c r="H672" s="95"/>
      <c r="I672" s="153"/>
      <c r="J672" s="154"/>
      <c r="K672" s="95"/>
      <c r="L672" s="95"/>
      <c r="M672" s="95"/>
    </row>
    <row r="673" spans="1:13" s="155" customFormat="1" ht="22.5" outlineLevel="3">
      <c r="A673" s="151"/>
      <c r="B673" s="140"/>
      <c r="C673" s="152" t="s">
        <v>1381</v>
      </c>
      <c r="D673" s="140"/>
      <c r="E673" s="31">
        <v>954.66199999999992</v>
      </c>
      <c r="F673" s="95"/>
      <c r="G673" s="33"/>
      <c r="H673" s="95"/>
      <c r="I673" s="153"/>
      <c r="J673" s="154"/>
      <c r="K673" s="95"/>
      <c r="L673" s="95"/>
      <c r="M673" s="95"/>
    </row>
    <row r="674" spans="1:13" s="155" customFormat="1" ht="11.25" outlineLevel="3">
      <c r="A674" s="151"/>
      <c r="B674" s="140"/>
      <c r="C674" s="152" t="s">
        <v>1</v>
      </c>
      <c r="D674" s="140"/>
      <c r="E674" s="31">
        <v>1029.896</v>
      </c>
      <c r="F674" s="95"/>
      <c r="G674" s="33"/>
      <c r="H674" s="95"/>
      <c r="I674" s="153"/>
      <c r="J674" s="154"/>
      <c r="K674" s="95"/>
      <c r="L674" s="95"/>
      <c r="M674" s="95"/>
    </row>
    <row r="675" spans="1:13" s="155" customFormat="1" ht="11.25" outlineLevel="3">
      <c r="A675" s="151"/>
      <c r="B675" s="140"/>
      <c r="C675" s="152" t="s">
        <v>771</v>
      </c>
      <c r="D675" s="140"/>
      <c r="E675" s="31">
        <v>51.494799999999998</v>
      </c>
      <c r="F675" s="95"/>
      <c r="G675" s="33"/>
      <c r="H675" s="95"/>
      <c r="I675" s="153"/>
      <c r="J675" s="154"/>
      <c r="K675" s="95"/>
      <c r="L675" s="95"/>
      <c r="M675" s="95"/>
    </row>
    <row r="676" spans="1:13" s="155" customFormat="1" ht="11.25" outlineLevel="3">
      <c r="A676" s="151"/>
      <c r="B676" s="140"/>
      <c r="C676" s="152" t="s">
        <v>1</v>
      </c>
      <c r="D676" s="140"/>
      <c r="E676" s="31">
        <v>51.494799999999998</v>
      </c>
      <c r="F676" s="95"/>
      <c r="G676" s="33"/>
      <c r="H676" s="95"/>
      <c r="I676" s="153"/>
      <c r="J676" s="154"/>
      <c r="K676" s="95"/>
      <c r="L676" s="95"/>
      <c r="M676" s="95"/>
    </row>
    <row r="677" spans="1:13" s="155" customFormat="1" ht="11.25" outlineLevel="3">
      <c r="A677" s="151"/>
      <c r="B677" s="140"/>
      <c r="C677" s="152" t="s">
        <v>1344</v>
      </c>
      <c r="D677" s="140"/>
      <c r="E677" s="31">
        <v>0</v>
      </c>
      <c r="F677" s="95"/>
      <c r="G677" s="33"/>
      <c r="H677" s="95"/>
      <c r="I677" s="153"/>
      <c r="J677" s="154"/>
      <c r="K677" s="95"/>
      <c r="L677" s="95"/>
      <c r="M677" s="95"/>
    </row>
    <row r="678" spans="1:13" s="155" customFormat="1" ht="22.5" outlineLevel="3">
      <c r="A678" s="151"/>
      <c r="B678" s="140"/>
      <c r="C678" s="152" t="s">
        <v>1873</v>
      </c>
      <c r="D678" s="140"/>
      <c r="E678" s="31">
        <v>122.23500000000001</v>
      </c>
      <c r="F678" s="95"/>
      <c r="G678" s="33"/>
      <c r="H678" s="95"/>
      <c r="I678" s="153"/>
      <c r="J678" s="154"/>
      <c r="K678" s="95"/>
      <c r="L678" s="95"/>
      <c r="M678" s="95"/>
    </row>
    <row r="679" spans="1:13" s="155" customFormat="1" ht="11.25" outlineLevel="3">
      <c r="A679" s="151"/>
      <c r="B679" s="140"/>
      <c r="C679" s="152" t="s">
        <v>1750</v>
      </c>
      <c r="D679" s="140"/>
      <c r="E679" s="31">
        <v>40.07</v>
      </c>
      <c r="F679" s="95"/>
      <c r="G679" s="33"/>
      <c r="H679" s="95"/>
      <c r="I679" s="153"/>
      <c r="J679" s="154"/>
      <c r="K679" s="95"/>
      <c r="L679" s="95"/>
      <c r="M679" s="95"/>
    </row>
    <row r="680" spans="1:13" s="155" customFormat="1" ht="33.75" outlineLevel="3">
      <c r="A680" s="151"/>
      <c r="B680" s="140"/>
      <c r="C680" s="152" t="s">
        <v>2108</v>
      </c>
      <c r="D680" s="140"/>
      <c r="E680" s="31">
        <v>100.52500000000001</v>
      </c>
      <c r="F680" s="95"/>
      <c r="G680" s="33"/>
      <c r="H680" s="95"/>
      <c r="I680" s="153"/>
      <c r="J680" s="154"/>
      <c r="K680" s="95"/>
      <c r="L680" s="95"/>
      <c r="M680" s="95"/>
    </row>
    <row r="681" spans="1:13" s="155" customFormat="1" ht="22.5" outlineLevel="3">
      <c r="A681" s="151"/>
      <c r="B681" s="140"/>
      <c r="C681" s="152" t="s">
        <v>2044</v>
      </c>
      <c r="D681" s="140"/>
      <c r="E681" s="31">
        <v>127.84300000000002</v>
      </c>
      <c r="F681" s="95"/>
      <c r="G681" s="33"/>
      <c r="H681" s="95"/>
      <c r="I681" s="153"/>
      <c r="J681" s="154"/>
      <c r="K681" s="95"/>
      <c r="L681" s="95"/>
      <c r="M681" s="95"/>
    </row>
    <row r="682" spans="1:13" s="155" customFormat="1" ht="11.25" outlineLevel="3">
      <c r="A682" s="151"/>
      <c r="B682" s="140"/>
      <c r="C682" s="152" t="s">
        <v>1767</v>
      </c>
      <c r="D682" s="140"/>
      <c r="E682" s="31">
        <v>52.864000000000011</v>
      </c>
      <c r="F682" s="95"/>
      <c r="G682" s="33"/>
      <c r="H682" s="95"/>
      <c r="I682" s="153"/>
      <c r="J682" s="154"/>
      <c r="K682" s="95"/>
      <c r="L682" s="95"/>
      <c r="M682" s="95"/>
    </row>
    <row r="683" spans="1:13" s="155" customFormat="1" ht="11.25" outlineLevel="3">
      <c r="A683" s="151"/>
      <c r="B683" s="140"/>
      <c r="C683" s="152" t="s">
        <v>1736</v>
      </c>
      <c r="D683" s="140"/>
      <c r="E683" s="31">
        <v>57.675999999999995</v>
      </c>
      <c r="F683" s="95"/>
      <c r="G683" s="33"/>
      <c r="H683" s="95"/>
      <c r="I683" s="153"/>
      <c r="J683" s="154"/>
      <c r="K683" s="95"/>
      <c r="L683" s="95"/>
      <c r="M683" s="95"/>
    </row>
    <row r="684" spans="1:13" s="155" customFormat="1" ht="11.25" outlineLevel="3">
      <c r="A684" s="151"/>
      <c r="B684" s="140"/>
      <c r="C684" s="152" t="s">
        <v>1458</v>
      </c>
      <c r="D684" s="140"/>
      <c r="E684" s="31">
        <v>9.25</v>
      </c>
      <c r="F684" s="95"/>
      <c r="G684" s="33"/>
      <c r="H684" s="95"/>
      <c r="I684" s="153"/>
      <c r="J684" s="154"/>
      <c r="K684" s="95"/>
      <c r="L684" s="95"/>
      <c r="M684" s="95"/>
    </row>
    <row r="685" spans="1:13" s="155" customFormat="1" ht="11.25" outlineLevel="3">
      <c r="A685" s="151"/>
      <c r="B685" s="140"/>
      <c r="C685" s="152" t="s">
        <v>1432</v>
      </c>
      <c r="D685" s="140"/>
      <c r="E685" s="31">
        <v>4.8959999999999999</v>
      </c>
      <c r="F685" s="95"/>
      <c r="G685" s="33"/>
      <c r="H685" s="95"/>
      <c r="I685" s="153"/>
      <c r="J685" s="154"/>
      <c r="K685" s="95"/>
      <c r="L685" s="95"/>
      <c r="M685" s="95"/>
    </row>
    <row r="686" spans="1:13" s="155" customFormat="1" ht="11.25" outlineLevel="3">
      <c r="A686" s="151"/>
      <c r="B686" s="140"/>
      <c r="C686" s="152" t="s">
        <v>1</v>
      </c>
      <c r="D686" s="140"/>
      <c r="E686" s="31">
        <v>515.35900000000004</v>
      </c>
      <c r="F686" s="95"/>
      <c r="G686" s="33"/>
      <c r="H686" s="95"/>
      <c r="I686" s="153"/>
      <c r="J686" s="154"/>
      <c r="K686" s="95"/>
      <c r="L686" s="95"/>
      <c r="M686" s="95"/>
    </row>
    <row r="687" spans="1:13" s="57" customFormat="1" ht="24" outlineLevel="2">
      <c r="A687" s="120">
        <v>10</v>
      </c>
      <c r="B687" s="121" t="s">
        <v>183</v>
      </c>
      <c r="C687" s="122" t="s">
        <v>1933</v>
      </c>
      <c r="D687" s="123" t="s">
        <v>41</v>
      </c>
      <c r="E687" s="24">
        <v>300.065</v>
      </c>
      <c r="F687" s="94">
        <v>0</v>
      </c>
      <c r="G687" s="24">
        <f>E687*(1+F687/100)</f>
        <v>300.065</v>
      </c>
      <c r="H687" s="94"/>
      <c r="I687" s="119">
        <f>G687*H687</f>
        <v>0</v>
      </c>
      <c r="J687" s="124">
        <v>2.0480000000000002E-2</v>
      </c>
      <c r="K687" s="125">
        <f>G687*J687</f>
        <v>6.1453312000000002</v>
      </c>
      <c r="L687" s="124"/>
      <c r="M687" s="125">
        <f>G687*L687</f>
        <v>0</v>
      </c>
    </row>
    <row r="688" spans="1:13" s="155" customFormat="1" ht="11.25" outlineLevel="3">
      <c r="A688" s="151"/>
      <c r="B688" s="140"/>
      <c r="C688" s="152" t="s">
        <v>1174</v>
      </c>
      <c r="D688" s="140"/>
      <c r="E688" s="31">
        <v>300.065</v>
      </c>
      <c r="F688" s="95"/>
      <c r="G688" s="33"/>
      <c r="H688" s="95"/>
      <c r="I688" s="153"/>
      <c r="J688" s="154"/>
      <c r="K688" s="95"/>
      <c r="L688" s="95"/>
      <c r="M688" s="95"/>
    </row>
    <row r="689" spans="1:13" s="57" customFormat="1" ht="24" outlineLevel="2">
      <c r="A689" s="120">
        <v>11</v>
      </c>
      <c r="B689" s="121" t="s">
        <v>184</v>
      </c>
      <c r="C689" s="122" t="s">
        <v>2073</v>
      </c>
      <c r="D689" s="123" t="s">
        <v>41</v>
      </c>
      <c r="E689" s="24">
        <v>300.065</v>
      </c>
      <c r="F689" s="94">
        <v>0</v>
      </c>
      <c r="G689" s="24">
        <f>E689*(1+F689/100)</f>
        <v>300.065</v>
      </c>
      <c r="H689" s="94"/>
      <c r="I689" s="119">
        <f>G689*H689</f>
        <v>0</v>
      </c>
      <c r="J689" s="124">
        <v>7.9000000000000008E-3</v>
      </c>
      <c r="K689" s="125">
        <f>G689*J689</f>
        <v>2.3705135000000004</v>
      </c>
      <c r="L689" s="124"/>
      <c r="M689" s="125">
        <f>G689*L689</f>
        <v>0</v>
      </c>
    </row>
    <row r="690" spans="1:13" s="57" customFormat="1" ht="12" outlineLevel="2">
      <c r="A690" s="120">
        <v>12</v>
      </c>
      <c r="B690" s="121" t="s">
        <v>176</v>
      </c>
      <c r="C690" s="122" t="s">
        <v>1666</v>
      </c>
      <c r="D690" s="123" t="s">
        <v>41</v>
      </c>
      <c r="E690" s="24">
        <v>109.78860000000002</v>
      </c>
      <c r="F690" s="94">
        <v>0</v>
      </c>
      <c r="G690" s="24">
        <f>E690*(1+F690/100)</f>
        <v>109.78860000000002</v>
      </c>
      <c r="H690" s="94"/>
      <c r="I690" s="119">
        <f>G690*H690</f>
        <v>0</v>
      </c>
      <c r="J690" s="124">
        <v>9.3999999999999997E-4</v>
      </c>
      <c r="K690" s="125">
        <f>G690*J690</f>
        <v>0.10320128400000002</v>
      </c>
      <c r="L690" s="124"/>
      <c r="M690" s="125">
        <f>G690*L690</f>
        <v>0</v>
      </c>
    </row>
    <row r="691" spans="1:13" s="155" customFormat="1" ht="11.25" outlineLevel="3">
      <c r="A691" s="151"/>
      <c r="B691" s="140"/>
      <c r="C691" s="152" t="s">
        <v>693</v>
      </c>
      <c r="D691" s="140"/>
      <c r="E691" s="31">
        <v>0</v>
      </c>
      <c r="F691" s="95"/>
      <c r="G691" s="33"/>
      <c r="H691" s="95"/>
      <c r="I691" s="153"/>
      <c r="J691" s="154"/>
      <c r="K691" s="95"/>
      <c r="L691" s="95"/>
      <c r="M691" s="95"/>
    </row>
    <row r="692" spans="1:13" s="155" customFormat="1" ht="11.25" outlineLevel="3">
      <c r="A692" s="151"/>
      <c r="B692" s="140"/>
      <c r="C692" s="152" t="s">
        <v>84</v>
      </c>
      <c r="D692" s="140"/>
      <c r="E692" s="31">
        <v>0</v>
      </c>
      <c r="F692" s="95"/>
      <c r="G692" s="33"/>
      <c r="H692" s="95"/>
      <c r="I692" s="153"/>
      <c r="J692" s="154"/>
      <c r="K692" s="95"/>
      <c r="L692" s="95"/>
      <c r="M692" s="95"/>
    </row>
    <row r="693" spans="1:13" s="155" customFormat="1" ht="22.5" outlineLevel="3">
      <c r="A693" s="151"/>
      <c r="B693" s="140"/>
      <c r="C693" s="152" t="s">
        <v>1635</v>
      </c>
      <c r="D693" s="140"/>
      <c r="E693" s="31">
        <v>31.569999999999997</v>
      </c>
      <c r="F693" s="95"/>
      <c r="G693" s="33"/>
      <c r="H693" s="95"/>
      <c r="I693" s="153"/>
      <c r="J693" s="154"/>
      <c r="K693" s="95"/>
      <c r="L693" s="95"/>
      <c r="M693" s="95"/>
    </row>
    <row r="694" spans="1:13" s="155" customFormat="1" ht="11.25" outlineLevel="3">
      <c r="A694" s="151"/>
      <c r="B694" s="140"/>
      <c r="C694" s="152" t="s">
        <v>1355</v>
      </c>
      <c r="D694" s="140"/>
      <c r="E694" s="31">
        <v>17.96</v>
      </c>
      <c r="F694" s="95"/>
      <c r="G694" s="33"/>
      <c r="H694" s="95"/>
      <c r="I694" s="153"/>
      <c r="J694" s="154"/>
      <c r="K694" s="95"/>
      <c r="L694" s="95"/>
      <c r="M694" s="95"/>
    </row>
    <row r="695" spans="1:13" s="155" customFormat="1" ht="11.25" outlineLevel="3">
      <c r="A695" s="151"/>
      <c r="B695" s="140"/>
      <c r="C695" s="152" t="s">
        <v>505</v>
      </c>
      <c r="D695" s="140"/>
      <c r="E695" s="31">
        <v>0</v>
      </c>
      <c r="F695" s="95"/>
      <c r="G695" s="33"/>
      <c r="H695" s="95"/>
      <c r="I695" s="153"/>
      <c r="J695" s="154"/>
      <c r="K695" s="95"/>
      <c r="L695" s="95"/>
      <c r="M695" s="95"/>
    </row>
    <row r="696" spans="1:13" s="155" customFormat="1" ht="11.25" outlineLevel="3">
      <c r="A696" s="151"/>
      <c r="B696" s="140"/>
      <c r="C696" s="152" t="s">
        <v>665</v>
      </c>
      <c r="D696" s="140"/>
      <c r="E696" s="31">
        <v>36.050000000000004</v>
      </c>
      <c r="F696" s="95"/>
      <c r="G696" s="33"/>
      <c r="H696" s="95"/>
      <c r="I696" s="153"/>
      <c r="J696" s="154"/>
      <c r="K696" s="95"/>
      <c r="L696" s="95"/>
      <c r="M696" s="95"/>
    </row>
    <row r="697" spans="1:13" s="155" customFormat="1" ht="11.25" outlineLevel="3">
      <c r="A697" s="151"/>
      <c r="B697" s="140"/>
      <c r="C697" s="152" t="s">
        <v>1123</v>
      </c>
      <c r="D697" s="140"/>
      <c r="E697" s="31">
        <v>0</v>
      </c>
      <c r="F697" s="95"/>
      <c r="G697" s="33"/>
      <c r="H697" s="95"/>
      <c r="I697" s="153"/>
      <c r="J697" s="154"/>
      <c r="K697" s="95"/>
      <c r="L697" s="95"/>
      <c r="M697" s="95"/>
    </row>
    <row r="698" spans="1:13" s="155" customFormat="1" ht="11.25" outlineLevel="3">
      <c r="A698" s="151"/>
      <c r="B698" s="140"/>
      <c r="C698" s="152" t="s">
        <v>85</v>
      </c>
      <c r="D698" s="140"/>
      <c r="E698" s="31">
        <v>0</v>
      </c>
      <c r="F698" s="95"/>
      <c r="G698" s="33"/>
      <c r="H698" s="95"/>
      <c r="I698" s="153"/>
      <c r="J698" s="154"/>
      <c r="K698" s="95"/>
      <c r="L698" s="95"/>
      <c r="M698" s="95"/>
    </row>
    <row r="699" spans="1:13" s="155" customFormat="1" ht="11.25" outlineLevel="3">
      <c r="A699" s="151"/>
      <c r="B699" s="140"/>
      <c r="C699" s="152" t="s">
        <v>1067</v>
      </c>
      <c r="D699" s="140"/>
      <c r="E699" s="31">
        <v>18.899999999999999</v>
      </c>
      <c r="F699" s="95"/>
      <c r="G699" s="33"/>
      <c r="H699" s="95"/>
      <c r="I699" s="153"/>
      <c r="J699" s="154"/>
      <c r="K699" s="95"/>
      <c r="L699" s="95"/>
      <c r="M699" s="95"/>
    </row>
    <row r="700" spans="1:13" s="155" customFormat="1" ht="11.25" outlineLevel="3">
      <c r="A700" s="151"/>
      <c r="B700" s="140"/>
      <c r="C700" s="152" t="s">
        <v>1532</v>
      </c>
      <c r="D700" s="140"/>
      <c r="E700" s="31">
        <v>5.3086000000000002</v>
      </c>
      <c r="F700" s="95"/>
      <c r="G700" s="33"/>
      <c r="H700" s="95"/>
      <c r="I700" s="153"/>
      <c r="J700" s="154"/>
      <c r="K700" s="95"/>
      <c r="L700" s="95"/>
      <c r="M700" s="95"/>
    </row>
    <row r="701" spans="1:13" s="57" customFormat="1" ht="12" outlineLevel="2">
      <c r="A701" s="120">
        <v>13</v>
      </c>
      <c r="B701" s="121" t="s">
        <v>175</v>
      </c>
      <c r="C701" s="122" t="s">
        <v>1841</v>
      </c>
      <c r="D701" s="123" t="s">
        <v>41</v>
      </c>
      <c r="E701" s="24">
        <v>121.01859999999999</v>
      </c>
      <c r="F701" s="94">
        <v>0</v>
      </c>
      <c r="G701" s="24">
        <f>E701*(1+F701/100)</f>
        <v>121.01859999999999</v>
      </c>
      <c r="H701" s="94"/>
      <c r="I701" s="119">
        <f>G701*H701</f>
        <v>0</v>
      </c>
      <c r="J701" s="124">
        <v>7.3499999999999998E-3</v>
      </c>
      <c r="K701" s="125">
        <f>G701*J701</f>
        <v>0.8894867099999999</v>
      </c>
      <c r="L701" s="124"/>
      <c r="M701" s="125">
        <f>G701*L701</f>
        <v>0</v>
      </c>
    </row>
    <row r="702" spans="1:13" s="155" customFormat="1" ht="11.25" outlineLevel="3">
      <c r="A702" s="151"/>
      <c r="B702" s="140"/>
      <c r="C702" s="152" t="s">
        <v>693</v>
      </c>
      <c r="D702" s="140"/>
      <c r="E702" s="31">
        <v>0</v>
      </c>
      <c r="F702" s="95"/>
      <c r="G702" s="33"/>
      <c r="H702" s="95"/>
      <c r="I702" s="153"/>
      <c r="J702" s="154"/>
      <c r="K702" s="95"/>
      <c r="L702" s="95"/>
      <c r="M702" s="95"/>
    </row>
    <row r="703" spans="1:13" s="155" customFormat="1" ht="11.25" outlineLevel="3">
      <c r="A703" s="151"/>
      <c r="B703" s="140"/>
      <c r="C703" s="152" t="s">
        <v>84</v>
      </c>
      <c r="D703" s="140"/>
      <c r="E703" s="31">
        <v>0</v>
      </c>
      <c r="F703" s="95"/>
      <c r="G703" s="33"/>
      <c r="H703" s="95"/>
      <c r="I703" s="153"/>
      <c r="J703" s="154"/>
      <c r="K703" s="95"/>
      <c r="L703" s="95"/>
      <c r="M703" s="95"/>
    </row>
    <row r="704" spans="1:13" s="155" customFormat="1" ht="22.5" outlineLevel="3">
      <c r="A704" s="151"/>
      <c r="B704" s="140"/>
      <c r="C704" s="152" t="s">
        <v>1635</v>
      </c>
      <c r="D704" s="140"/>
      <c r="E704" s="31">
        <v>31.569999999999997</v>
      </c>
      <c r="F704" s="95"/>
      <c r="G704" s="33"/>
      <c r="H704" s="95"/>
      <c r="I704" s="153"/>
      <c r="J704" s="154"/>
      <c r="K704" s="95"/>
      <c r="L704" s="95"/>
      <c r="M704" s="95"/>
    </row>
    <row r="705" spans="1:13" s="155" customFormat="1" ht="11.25" outlineLevel="3">
      <c r="A705" s="151"/>
      <c r="B705" s="140"/>
      <c r="C705" s="152" t="s">
        <v>1355</v>
      </c>
      <c r="D705" s="140"/>
      <c r="E705" s="31">
        <v>17.96</v>
      </c>
      <c r="F705" s="95"/>
      <c r="G705" s="33"/>
      <c r="H705" s="95"/>
      <c r="I705" s="153"/>
      <c r="J705" s="154"/>
      <c r="K705" s="95"/>
      <c r="L705" s="95"/>
      <c r="M705" s="95"/>
    </row>
    <row r="706" spans="1:13" s="155" customFormat="1" ht="11.25" outlineLevel="3">
      <c r="A706" s="151"/>
      <c r="B706" s="140"/>
      <c r="C706" s="152" t="s">
        <v>505</v>
      </c>
      <c r="D706" s="140"/>
      <c r="E706" s="31">
        <v>0</v>
      </c>
      <c r="F706" s="95"/>
      <c r="G706" s="33"/>
      <c r="H706" s="95"/>
      <c r="I706" s="153"/>
      <c r="J706" s="154"/>
      <c r="K706" s="95"/>
      <c r="L706" s="95"/>
      <c r="M706" s="95"/>
    </row>
    <row r="707" spans="1:13" s="155" customFormat="1" ht="11.25" outlineLevel="3">
      <c r="A707" s="151"/>
      <c r="B707" s="140"/>
      <c r="C707" s="152" t="s">
        <v>775</v>
      </c>
      <c r="D707" s="140"/>
      <c r="E707" s="31">
        <v>3.43</v>
      </c>
      <c r="F707" s="95"/>
      <c r="G707" s="33"/>
      <c r="H707" s="95"/>
      <c r="I707" s="153"/>
      <c r="J707" s="154"/>
      <c r="K707" s="95"/>
      <c r="L707" s="95"/>
      <c r="M707" s="95"/>
    </row>
    <row r="708" spans="1:13" s="155" customFormat="1" ht="11.25" outlineLevel="3">
      <c r="A708" s="151"/>
      <c r="B708" s="140"/>
      <c r="C708" s="152" t="s">
        <v>665</v>
      </c>
      <c r="D708" s="140"/>
      <c r="E708" s="31">
        <v>36.050000000000004</v>
      </c>
      <c r="F708" s="95"/>
      <c r="G708" s="33"/>
      <c r="H708" s="95"/>
      <c r="I708" s="153"/>
      <c r="J708" s="154"/>
      <c r="K708" s="95"/>
      <c r="L708" s="95"/>
      <c r="M708" s="95"/>
    </row>
    <row r="709" spans="1:13" s="155" customFormat="1" ht="11.25" outlineLevel="3">
      <c r="A709" s="151"/>
      <c r="B709" s="140"/>
      <c r="C709" s="152" t="s">
        <v>1123</v>
      </c>
      <c r="D709" s="140"/>
      <c r="E709" s="31">
        <v>0</v>
      </c>
      <c r="F709" s="95"/>
      <c r="G709" s="33"/>
      <c r="H709" s="95"/>
      <c r="I709" s="153"/>
      <c r="J709" s="154"/>
      <c r="K709" s="95"/>
      <c r="L709" s="95"/>
      <c r="M709" s="95"/>
    </row>
    <row r="710" spans="1:13" s="155" customFormat="1" ht="11.25" outlineLevel="3">
      <c r="A710" s="151"/>
      <c r="B710" s="140"/>
      <c r="C710" s="152" t="s">
        <v>85</v>
      </c>
      <c r="D710" s="140"/>
      <c r="E710" s="31">
        <v>0</v>
      </c>
      <c r="F710" s="95"/>
      <c r="G710" s="33"/>
      <c r="H710" s="95"/>
      <c r="I710" s="153"/>
      <c r="J710" s="154"/>
      <c r="K710" s="95"/>
      <c r="L710" s="95"/>
      <c r="M710" s="95"/>
    </row>
    <row r="711" spans="1:13" s="155" customFormat="1" ht="11.25" outlineLevel="3">
      <c r="A711" s="151"/>
      <c r="B711" s="140"/>
      <c r="C711" s="152" t="s">
        <v>1067</v>
      </c>
      <c r="D711" s="140"/>
      <c r="E711" s="31">
        <v>18.899999999999999</v>
      </c>
      <c r="F711" s="95"/>
      <c r="G711" s="33"/>
      <c r="H711" s="95"/>
      <c r="I711" s="153"/>
      <c r="J711" s="154"/>
      <c r="K711" s="95"/>
      <c r="L711" s="95"/>
      <c r="M711" s="95"/>
    </row>
    <row r="712" spans="1:13" s="155" customFormat="1" ht="11.25" outlineLevel="3">
      <c r="A712" s="151"/>
      <c r="B712" s="140"/>
      <c r="C712" s="152" t="s">
        <v>1532</v>
      </c>
      <c r="D712" s="140"/>
      <c r="E712" s="31">
        <v>5.3086000000000002</v>
      </c>
      <c r="F712" s="95"/>
      <c r="G712" s="33"/>
      <c r="H712" s="95"/>
      <c r="I712" s="153"/>
      <c r="J712" s="154"/>
      <c r="K712" s="95"/>
      <c r="L712" s="95"/>
      <c r="M712" s="95"/>
    </row>
    <row r="713" spans="1:13" s="155" customFormat="1" ht="11.25" outlineLevel="3">
      <c r="A713" s="151"/>
      <c r="B713" s="140"/>
      <c r="C713" s="152" t="s">
        <v>718</v>
      </c>
      <c r="D713" s="140"/>
      <c r="E713" s="31">
        <v>0</v>
      </c>
      <c r="F713" s="95"/>
      <c r="G713" s="33"/>
      <c r="H713" s="95"/>
      <c r="I713" s="153"/>
      <c r="J713" s="154"/>
      <c r="K713" s="95"/>
      <c r="L713" s="95"/>
      <c r="M713" s="95"/>
    </row>
    <row r="714" spans="1:13" s="155" customFormat="1" ht="11.25" outlineLevel="3">
      <c r="A714" s="151"/>
      <c r="B714" s="140"/>
      <c r="C714" s="152" t="s">
        <v>467</v>
      </c>
      <c r="D714" s="140"/>
      <c r="E714" s="31">
        <v>7.8</v>
      </c>
      <c r="F714" s="95"/>
      <c r="G714" s="33"/>
      <c r="H714" s="95"/>
      <c r="I714" s="153"/>
      <c r="J714" s="154"/>
      <c r="K714" s="95"/>
      <c r="L714" s="95"/>
      <c r="M714" s="95"/>
    </row>
    <row r="715" spans="1:13" s="57" customFormat="1" ht="24" outlineLevel="2">
      <c r="A715" s="120">
        <v>14</v>
      </c>
      <c r="B715" s="121" t="s">
        <v>177</v>
      </c>
      <c r="C715" s="122" t="s">
        <v>1967</v>
      </c>
      <c r="D715" s="123" t="s">
        <v>41</v>
      </c>
      <c r="E715" s="24">
        <v>121.01859999999999</v>
      </c>
      <c r="F715" s="94">
        <v>0</v>
      </c>
      <c r="G715" s="24">
        <f>E715*(1+F715/100)</f>
        <v>121.01859999999999</v>
      </c>
      <c r="H715" s="94"/>
      <c r="I715" s="119">
        <f>G715*H715</f>
        <v>0</v>
      </c>
      <c r="J715" s="124">
        <v>1.7330000000000002E-2</v>
      </c>
      <c r="K715" s="125">
        <f>G715*J715</f>
        <v>2.0972523380000001</v>
      </c>
      <c r="L715" s="124"/>
      <c r="M715" s="125">
        <f>G715*L715</f>
        <v>0</v>
      </c>
    </row>
    <row r="716" spans="1:13" s="155" customFormat="1" ht="11.25" outlineLevel="3">
      <c r="A716" s="151"/>
      <c r="B716" s="140"/>
      <c r="C716" s="152" t="s">
        <v>693</v>
      </c>
      <c r="D716" s="140"/>
      <c r="E716" s="31">
        <v>0</v>
      </c>
      <c r="F716" s="95"/>
      <c r="G716" s="33"/>
      <c r="H716" s="95"/>
      <c r="I716" s="153"/>
      <c r="J716" s="154"/>
      <c r="K716" s="95"/>
      <c r="L716" s="95"/>
      <c r="M716" s="95"/>
    </row>
    <row r="717" spans="1:13" s="155" customFormat="1" ht="11.25" outlineLevel="3">
      <c r="A717" s="151"/>
      <c r="B717" s="140"/>
      <c r="C717" s="152" t="s">
        <v>84</v>
      </c>
      <c r="D717" s="140"/>
      <c r="E717" s="31">
        <v>0</v>
      </c>
      <c r="F717" s="95"/>
      <c r="G717" s="33"/>
      <c r="H717" s="95"/>
      <c r="I717" s="153"/>
      <c r="J717" s="154"/>
      <c r="K717" s="95"/>
      <c r="L717" s="95"/>
      <c r="M717" s="95"/>
    </row>
    <row r="718" spans="1:13" s="155" customFormat="1" ht="22.5" outlineLevel="3">
      <c r="A718" s="151"/>
      <c r="B718" s="140"/>
      <c r="C718" s="152" t="s">
        <v>1635</v>
      </c>
      <c r="D718" s="140"/>
      <c r="E718" s="31">
        <v>31.569999999999997</v>
      </c>
      <c r="F718" s="95"/>
      <c r="G718" s="33"/>
      <c r="H718" s="95"/>
      <c r="I718" s="153"/>
      <c r="J718" s="154"/>
      <c r="K718" s="95"/>
      <c r="L718" s="95"/>
      <c r="M718" s="95"/>
    </row>
    <row r="719" spans="1:13" s="155" customFormat="1" ht="11.25" outlineLevel="3">
      <c r="A719" s="151"/>
      <c r="B719" s="140"/>
      <c r="C719" s="152" t="s">
        <v>1355</v>
      </c>
      <c r="D719" s="140"/>
      <c r="E719" s="31">
        <v>17.96</v>
      </c>
      <c r="F719" s="95"/>
      <c r="G719" s="33"/>
      <c r="H719" s="95"/>
      <c r="I719" s="153"/>
      <c r="J719" s="154"/>
      <c r="K719" s="95"/>
      <c r="L719" s="95"/>
      <c r="M719" s="95"/>
    </row>
    <row r="720" spans="1:13" s="155" customFormat="1" ht="11.25" outlineLevel="3">
      <c r="A720" s="151"/>
      <c r="B720" s="140"/>
      <c r="C720" s="152" t="s">
        <v>505</v>
      </c>
      <c r="D720" s="140"/>
      <c r="E720" s="31">
        <v>0</v>
      </c>
      <c r="F720" s="95"/>
      <c r="G720" s="33"/>
      <c r="H720" s="95"/>
      <c r="I720" s="153"/>
      <c r="J720" s="154"/>
      <c r="K720" s="95"/>
      <c r="L720" s="95"/>
      <c r="M720" s="95"/>
    </row>
    <row r="721" spans="1:13" s="155" customFormat="1" ht="11.25" outlineLevel="3">
      <c r="A721" s="151"/>
      <c r="B721" s="140"/>
      <c r="C721" s="152" t="s">
        <v>775</v>
      </c>
      <c r="D721" s="140"/>
      <c r="E721" s="31">
        <v>3.43</v>
      </c>
      <c r="F721" s="95"/>
      <c r="G721" s="33"/>
      <c r="H721" s="95"/>
      <c r="I721" s="153"/>
      <c r="J721" s="154"/>
      <c r="K721" s="95"/>
      <c r="L721" s="95"/>
      <c r="M721" s="95"/>
    </row>
    <row r="722" spans="1:13" s="155" customFormat="1" ht="11.25" outlineLevel="3">
      <c r="A722" s="151"/>
      <c r="B722" s="140"/>
      <c r="C722" s="152" t="s">
        <v>665</v>
      </c>
      <c r="D722" s="140"/>
      <c r="E722" s="31">
        <v>36.050000000000004</v>
      </c>
      <c r="F722" s="95"/>
      <c r="G722" s="33"/>
      <c r="H722" s="95"/>
      <c r="I722" s="153"/>
      <c r="J722" s="154"/>
      <c r="K722" s="95"/>
      <c r="L722" s="95"/>
      <c r="M722" s="95"/>
    </row>
    <row r="723" spans="1:13" s="155" customFormat="1" ht="11.25" outlineLevel="3">
      <c r="A723" s="151"/>
      <c r="B723" s="140"/>
      <c r="C723" s="152" t="s">
        <v>1123</v>
      </c>
      <c r="D723" s="140"/>
      <c r="E723" s="31">
        <v>0</v>
      </c>
      <c r="F723" s="95"/>
      <c r="G723" s="33"/>
      <c r="H723" s="95"/>
      <c r="I723" s="153"/>
      <c r="J723" s="154"/>
      <c r="K723" s="95"/>
      <c r="L723" s="95"/>
      <c r="M723" s="95"/>
    </row>
    <row r="724" spans="1:13" s="155" customFormat="1" ht="11.25" outlineLevel="3">
      <c r="A724" s="151"/>
      <c r="B724" s="140"/>
      <c r="C724" s="152" t="s">
        <v>85</v>
      </c>
      <c r="D724" s="140"/>
      <c r="E724" s="31">
        <v>0</v>
      </c>
      <c r="F724" s="95"/>
      <c r="G724" s="33"/>
      <c r="H724" s="95"/>
      <c r="I724" s="153"/>
      <c r="J724" s="154"/>
      <c r="K724" s="95"/>
      <c r="L724" s="95"/>
      <c r="M724" s="95"/>
    </row>
    <row r="725" spans="1:13" s="155" customFormat="1" ht="11.25" outlineLevel="3">
      <c r="A725" s="151"/>
      <c r="B725" s="140"/>
      <c r="C725" s="152" t="s">
        <v>1067</v>
      </c>
      <c r="D725" s="140"/>
      <c r="E725" s="31">
        <v>18.899999999999999</v>
      </c>
      <c r="F725" s="95"/>
      <c r="G725" s="33"/>
      <c r="H725" s="95"/>
      <c r="I725" s="153"/>
      <c r="J725" s="154"/>
      <c r="K725" s="95"/>
      <c r="L725" s="95"/>
      <c r="M725" s="95"/>
    </row>
    <row r="726" spans="1:13" s="155" customFormat="1" ht="11.25" outlineLevel="3">
      <c r="A726" s="151"/>
      <c r="B726" s="140"/>
      <c r="C726" s="152" t="s">
        <v>1532</v>
      </c>
      <c r="D726" s="140"/>
      <c r="E726" s="31">
        <v>5.3086000000000002</v>
      </c>
      <c r="F726" s="95"/>
      <c r="G726" s="33"/>
      <c r="H726" s="95"/>
      <c r="I726" s="153"/>
      <c r="J726" s="154"/>
      <c r="K726" s="95"/>
      <c r="L726" s="95"/>
      <c r="M726" s="95"/>
    </row>
    <row r="727" spans="1:13" s="155" customFormat="1" ht="11.25" outlineLevel="3">
      <c r="A727" s="151"/>
      <c r="B727" s="140"/>
      <c r="C727" s="152" t="s">
        <v>718</v>
      </c>
      <c r="D727" s="140"/>
      <c r="E727" s="31">
        <v>0</v>
      </c>
      <c r="F727" s="95"/>
      <c r="G727" s="33"/>
      <c r="H727" s="95"/>
      <c r="I727" s="153"/>
      <c r="J727" s="154"/>
      <c r="K727" s="95"/>
      <c r="L727" s="95"/>
      <c r="M727" s="95"/>
    </row>
    <row r="728" spans="1:13" s="155" customFormat="1" ht="11.25" outlineLevel="3">
      <c r="A728" s="151"/>
      <c r="B728" s="140"/>
      <c r="C728" s="152" t="s">
        <v>467</v>
      </c>
      <c r="D728" s="140"/>
      <c r="E728" s="31">
        <v>7.8</v>
      </c>
      <c r="F728" s="95"/>
      <c r="G728" s="33"/>
      <c r="H728" s="95"/>
      <c r="I728" s="153"/>
      <c r="J728" s="154"/>
      <c r="K728" s="95"/>
      <c r="L728" s="95"/>
      <c r="M728" s="95"/>
    </row>
    <row r="729" spans="1:13" s="57" customFormat="1" ht="24" outlineLevel="2">
      <c r="A729" s="120">
        <v>15</v>
      </c>
      <c r="B729" s="121" t="s">
        <v>178</v>
      </c>
      <c r="C729" s="122" t="s">
        <v>2035</v>
      </c>
      <c r="D729" s="123" t="s">
        <v>41</v>
      </c>
      <c r="E729" s="24">
        <v>242.03800000000001</v>
      </c>
      <c r="F729" s="94">
        <v>0</v>
      </c>
      <c r="G729" s="24">
        <f>E729*(1+F729/100)</f>
        <v>242.03800000000001</v>
      </c>
      <c r="H729" s="94"/>
      <c r="I729" s="119">
        <f>G729*H729</f>
        <v>0</v>
      </c>
      <c r="J729" s="124">
        <v>7.3499999999999998E-3</v>
      </c>
      <c r="K729" s="125">
        <f>G729*J729</f>
        <v>1.7789793</v>
      </c>
      <c r="L729" s="124"/>
      <c r="M729" s="125">
        <f>G729*L729</f>
        <v>0</v>
      </c>
    </row>
    <row r="730" spans="1:13" s="155" customFormat="1" ht="11.25" outlineLevel="3">
      <c r="A730" s="151"/>
      <c r="B730" s="140"/>
      <c r="C730" s="152" t="s">
        <v>1039</v>
      </c>
      <c r="D730" s="140"/>
      <c r="E730" s="31">
        <v>242.03800000000001</v>
      </c>
      <c r="F730" s="95"/>
      <c r="G730" s="33"/>
      <c r="H730" s="95"/>
      <c r="I730" s="153"/>
      <c r="J730" s="154"/>
      <c r="K730" s="95"/>
      <c r="L730" s="95"/>
      <c r="M730" s="95"/>
    </row>
    <row r="731" spans="1:13" s="57" customFormat="1" ht="12" outlineLevel="2">
      <c r="A731" s="120">
        <v>16</v>
      </c>
      <c r="B731" s="121" t="s">
        <v>193</v>
      </c>
      <c r="C731" s="122" t="s">
        <v>1650</v>
      </c>
      <c r="D731" s="123" t="s">
        <v>11</v>
      </c>
      <c r="E731" s="24">
        <v>9.24</v>
      </c>
      <c r="F731" s="94">
        <v>0</v>
      </c>
      <c r="G731" s="24">
        <f>E731*(1+F731/100)</f>
        <v>9.24</v>
      </c>
      <c r="H731" s="94"/>
      <c r="I731" s="119">
        <f>G731*H731</f>
        <v>0</v>
      </c>
      <c r="J731" s="124">
        <v>6.7999999999999996E-3</v>
      </c>
      <c r="K731" s="125">
        <f>G731*J731</f>
        <v>6.2831999999999999E-2</v>
      </c>
      <c r="L731" s="124"/>
      <c r="M731" s="125">
        <f>G731*L731</f>
        <v>0</v>
      </c>
    </row>
    <row r="732" spans="1:13" s="155" customFormat="1" ht="11.25" outlineLevel="3">
      <c r="A732" s="151"/>
      <c r="B732" s="140"/>
      <c r="C732" s="152" t="s">
        <v>85</v>
      </c>
      <c r="D732" s="140"/>
      <c r="E732" s="31">
        <v>0</v>
      </c>
      <c r="F732" s="95"/>
      <c r="G732" s="33"/>
      <c r="H732" s="95"/>
      <c r="I732" s="153"/>
      <c r="J732" s="154"/>
      <c r="K732" s="95"/>
      <c r="L732" s="95"/>
      <c r="M732" s="95"/>
    </row>
    <row r="733" spans="1:13" s="155" customFormat="1" ht="11.25" outlineLevel="3">
      <c r="A733" s="151"/>
      <c r="B733" s="140"/>
      <c r="C733" s="152" t="s">
        <v>778</v>
      </c>
      <c r="D733" s="140"/>
      <c r="E733" s="31">
        <v>9.24</v>
      </c>
      <c r="F733" s="95"/>
      <c r="G733" s="33"/>
      <c r="H733" s="95"/>
      <c r="I733" s="153"/>
      <c r="J733" s="154"/>
      <c r="K733" s="95"/>
      <c r="L733" s="95"/>
      <c r="M733" s="95"/>
    </row>
    <row r="734" spans="1:13" s="117" customFormat="1" ht="12.75" customHeight="1" outlineLevel="2">
      <c r="A734" s="156"/>
      <c r="B734" s="157"/>
      <c r="C734" s="158"/>
      <c r="D734" s="157"/>
      <c r="E734" s="43"/>
      <c r="F734" s="96"/>
      <c r="G734" s="43"/>
      <c r="H734" s="96"/>
      <c r="I734" s="115"/>
      <c r="J734" s="159"/>
      <c r="K734" s="96"/>
      <c r="L734" s="96"/>
      <c r="M734" s="96"/>
    </row>
    <row r="735" spans="1:13" s="176" customFormat="1" ht="16.5" customHeight="1" outlineLevel="1">
      <c r="A735" s="170"/>
      <c r="B735" s="171"/>
      <c r="C735" s="171" t="s">
        <v>2744</v>
      </c>
      <c r="D735" s="172"/>
      <c r="E735" s="20"/>
      <c r="F735" s="93"/>
      <c r="G735" s="20"/>
      <c r="H735" s="93"/>
      <c r="I735" s="173">
        <f>SUBTOTAL(9,I736:I779)</f>
        <v>0</v>
      </c>
      <c r="J735" s="174"/>
      <c r="K735" s="175">
        <f>SUBTOTAL(9,K736:K1042)</f>
        <v>1226.4306451274881</v>
      </c>
      <c r="L735" s="93"/>
      <c r="M735" s="175">
        <f>SUBTOTAL(9,M736:M1042)</f>
        <v>0</v>
      </c>
    </row>
    <row r="736" spans="1:13" s="57" customFormat="1" ht="24" outlineLevel="2">
      <c r="A736" s="120">
        <v>1</v>
      </c>
      <c r="B736" s="121" t="s">
        <v>181</v>
      </c>
      <c r="C736" s="122" t="s">
        <v>2033</v>
      </c>
      <c r="D736" s="123" t="s">
        <v>41</v>
      </c>
      <c r="E736" s="24">
        <v>68.8</v>
      </c>
      <c r="F736" s="94"/>
      <c r="G736" s="24">
        <f>E736*(1+F736/100)</f>
        <v>68.8</v>
      </c>
      <c r="H736" s="94"/>
      <c r="I736" s="119">
        <f>G736*H736</f>
        <v>0</v>
      </c>
      <c r="J736" s="124"/>
      <c r="K736" s="125">
        <f>G736*J736</f>
        <v>0</v>
      </c>
      <c r="L736" s="124"/>
      <c r="M736" s="125">
        <f>G736*L736</f>
        <v>0</v>
      </c>
    </row>
    <row r="737" spans="1:13" s="155" customFormat="1" ht="11.25" outlineLevel="3">
      <c r="A737" s="151"/>
      <c r="B737" s="140"/>
      <c r="C737" s="152" t="s">
        <v>1073</v>
      </c>
      <c r="D737" s="140"/>
      <c r="E737" s="31">
        <v>0</v>
      </c>
      <c r="F737" s="95"/>
      <c r="G737" s="33"/>
      <c r="H737" s="95"/>
      <c r="I737" s="153"/>
      <c r="J737" s="154"/>
      <c r="K737" s="95"/>
      <c r="L737" s="95"/>
      <c r="M737" s="95"/>
    </row>
    <row r="738" spans="1:13" s="155" customFormat="1" ht="11.25" outlineLevel="3">
      <c r="A738" s="151"/>
      <c r="B738" s="140"/>
      <c r="C738" s="152" t="s">
        <v>700</v>
      </c>
      <c r="D738" s="140"/>
      <c r="E738" s="31">
        <v>48.8</v>
      </c>
      <c r="F738" s="95"/>
      <c r="G738" s="33"/>
      <c r="H738" s="95"/>
      <c r="I738" s="153"/>
      <c r="J738" s="154"/>
      <c r="K738" s="95"/>
      <c r="L738" s="95"/>
      <c r="M738" s="95"/>
    </row>
    <row r="739" spans="1:13" s="155" customFormat="1" ht="11.25" outlineLevel="3">
      <c r="A739" s="151"/>
      <c r="B739" s="140"/>
      <c r="C739" s="152" t="s">
        <v>1217</v>
      </c>
      <c r="D739" s="140"/>
      <c r="E739" s="31">
        <v>20</v>
      </c>
      <c r="F739" s="95"/>
      <c r="G739" s="33"/>
      <c r="H739" s="95"/>
      <c r="I739" s="153"/>
      <c r="J739" s="154"/>
      <c r="K739" s="95"/>
      <c r="L739" s="95"/>
      <c r="M739" s="95"/>
    </row>
    <row r="740" spans="1:13" s="57" customFormat="1" ht="24" outlineLevel="2">
      <c r="A740" s="120">
        <v>2</v>
      </c>
      <c r="B740" s="121" t="s">
        <v>2652</v>
      </c>
      <c r="C740" s="122" t="s">
        <v>2656</v>
      </c>
      <c r="D740" s="123" t="s">
        <v>11</v>
      </c>
      <c r="E740" s="24">
        <v>23.5</v>
      </c>
      <c r="F740" s="94">
        <v>0</v>
      </c>
      <c r="G740" s="24">
        <f>E740*(1+F740/100)</f>
        <v>23.5</v>
      </c>
      <c r="H740" s="94"/>
      <c r="I740" s="119">
        <f>G740*H740</f>
        <v>0</v>
      </c>
      <c r="J740" s="124">
        <v>6.7999999999999996E-3</v>
      </c>
      <c r="K740" s="125">
        <f>G740*J740</f>
        <v>0.1598</v>
      </c>
      <c r="L740" s="124"/>
      <c r="M740" s="125">
        <f>G740*L740</f>
        <v>0</v>
      </c>
    </row>
    <row r="741" spans="1:13" s="155" customFormat="1" ht="11.25" outlineLevel="3">
      <c r="A741" s="151"/>
      <c r="B741" s="140"/>
      <c r="C741" s="152" t="s">
        <v>2653</v>
      </c>
      <c r="D741" s="140"/>
      <c r="E741" s="31">
        <v>14</v>
      </c>
      <c r="F741" s="95"/>
      <c r="G741" s="33"/>
      <c r="H741" s="95"/>
      <c r="I741" s="153"/>
      <c r="J741" s="154"/>
      <c r="K741" s="95"/>
      <c r="L741" s="95"/>
      <c r="M741" s="95"/>
    </row>
    <row r="742" spans="1:13" s="155" customFormat="1" ht="11.25" outlineLevel="3">
      <c r="A742" s="151"/>
      <c r="B742" s="140"/>
      <c r="C742" s="152" t="s">
        <v>2654</v>
      </c>
      <c r="D742" s="140"/>
      <c r="E742" s="31">
        <v>9.5</v>
      </c>
      <c r="F742" s="95"/>
      <c r="G742" s="33"/>
      <c r="H742" s="95"/>
      <c r="I742" s="153"/>
      <c r="J742" s="154"/>
      <c r="K742" s="95"/>
      <c r="L742" s="95"/>
      <c r="M742" s="95"/>
    </row>
    <row r="743" spans="1:13" s="57" customFormat="1" ht="12" outlineLevel="2">
      <c r="A743" s="120">
        <v>3</v>
      </c>
      <c r="B743" s="121" t="s">
        <v>401</v>
      </c>
      <c r="C743" s="122" t="s">
        <v>931</v>
      </c>
      <c r="D743" s="123" t="s">
        <v>41</v>
      </c>
      <c r="E743" s="24">
        <v>48</v>
      </c>
      <c r="F743" s="94">
        <v>0</v>
      </c>
      <c r="G743" s="24">
        <f>E743*(1+F743/100)</f>
        <v>48</v>
      </c>
      <c r="H743" s="94"/>
      <c r="I743" s="119">
        <f>G743*H743</f>
        <v>0</v>
      </c>
      <c r="J743" s="124">
        <v>3.0000000000000001E-3</v>
      </c>
      <c r="K743" s="125">
        <f>G743*J743</f>
        <v>0.14400000000000002</v>
      </c>
      <c r="L743" s="124"/>
      <c r="M743" s="125">
        <f>G743*L743</f>
        <v>0</v>
      </c>
    </row>
    <row r="744" spans="1:13" s="155" customFormat="1" ht="11.25" outlineLevel="3">
      <c r="A744" s="151"/>
      <c r="B744" s="140"/>
      <c r="C744" s="152" t="s">
        <v>1100</v>
      </c>
      <c r="D744" s="140"/>
      <c r="E744" s="31">
        <v>36</v>
      </c>
      <c r="F744" s="95"/>
      <c r="G744" s="33"/>
      <c r="H744" s="95"/>
      <c r="I744" s="153"/>
      <c r="J744" s="154"/>
      <c r="K744" s="95"/>
      <c r="L744" s="95"/>
      <c r="M744" s="95"/>
    </row>
    <row r="745" spans="1:13" s="155" customFormat="1" ht="11.25" outlineLevel="3">
      <c r="A745" s="151"/>
      <c r="B745" s="140"/>
      <c r="C745" s="152" t="s">
        <v>884</v>
      </c>
      <c r="D745" s="140"/>
      <c r="E745" s="31">
        <v>12</v>
      </c>
      <c r="F745" s="95"/>
      <c r="G745" s="33"/>
      <c r="H745" s="95"/>
      <c r="I745" s="153"/>
      <c r="J745" s="154"/>
      <c r="K745" s="95"/>
      <c r="L745" s="95"/>
      <c r="M745" s="95"/>
    </row>
    <row r="746" spans="1:13" s="57" customFormat="1" ht="12" outlineLevel="2">
      <c r="A746" s="120">
        <v>4</v>
      </c>
      <c r="B746" s="121" t="s">
        <v>402</v>
      </c>
      <c r="C746" s="122" t="s">
        <v>1214</v>
      </c>
      <c r="D746" s="123" t="s">
        <v>41</v>
      </c>
      <c r="E746" s="24">
        <v>13</v>
      </c>
      <c r="F746" s="94">
        <v>0</v>
      </c>
      <c r="G746" s="24">
        <f>E746*(1+F746/100)</f>
        <v>13</v>
      </c>
      <c r="H746" s="94"/>
      <c r="I746" s="119">
        <f>G746*H746</f>
        <v>0</v>
      </c>
      <c r="J746" s="124">
        <v>3.0000000000000001E-3</v>
      </c>
      <c r="K746" s="125">
        <f>G746*J746</f>
        <v>3.9E-2</v>
      </c>
      <c r="L746" s="124"/>
      <c r="M746" s="125">
        <f>G746*L746</f>
        <v>0</v>
      </c>
    </row>
    <row r="747" spans="1:13" s="155" customFormat="1" ht="11.25" outlineLevel="3">
      <c r="A747" s="151"/>
      <c r="B747" s="140"/>
      <c r="C747" s="152" t="s">
        <v>1367</v>
      </c>
      <c r="D747" s="140"/>
      <c r="E747" s="31">
        <v>13</v>
      </c>
      <c r="F747" s="95"/>
      <c r="G747" s="33"/>
      <c r="H747" s="95"/>
      <c r="I747" s="153"/>
      <c r="J747" s="154"/>
      <c r="K747" s="95"/>
      <c r="L747" s="95"/>
      <c r="M747" s="95"/>
    </row>
    <row r="748" spans="1:13" s="57" customFormat="1" ht="24" outlineLevel="2">
      <c r="A748" s="120">
        <v>5</v>
      </c>
      <c r="B748" s="121" t="s">
        <v>48</v>
      </c>
      <c r="C748" s="122" t="s">
        <v>1985</v>
      </c>
      <c r="D748" s="123" t="s">
        <v>41</v>
      </c>
      <c r="E748" s="24">
        <v>2.54</v>
      </c>
      <c r="F748" s="94"/>
      <c r="G748" s="24">
        <f>E748*(1+F748/100)</f>
        <v>2.54</v>
      </c>
      <c r="H748" s="94"/>
      <c r="I748" s="119">
        <f>G748*H748</f>
        <v>0</v>
      </c>
      <c r="J748" s="124"/>
      <c r="K748" s="125">
        <f>G748*J748</f>
        <v>0</v>
      </c>
      <c r="L748" s="124"/>
      <c r="M748" s="125">
        <f>G748*L748</f>
        <v>0</v>
      </c>
    </row>
    <row r="749" spans="1:13" s="155" customFormat="1" ht="11.25" outlineLevel="3">
      <c r="A749" s="151"/>
      <c r="B749" s="140"/>
      <c r="C749" s="152" t="s">
        <v>174</v>
      </c>
      <c r="D749" s="140"/>
      <c r="E749" s="31">
        <v>2.54</v>
      </c>
      <c r="F749" s="95"/>
      <c r="G749" s="33"/>
      <c r="H749" s="95"/>
      <c r="I749" s="153"/>
      <c r="J749" s="154"/>
      <c r="K749" s="95"/>
      <c r="L749" s="95"/>
      <c r="M749" s="95"/>
    </row>
    <row r="750" spans="1:13" s="57" customFormat="1" ht="24" outlineLevel="2">
      <c r="A750" s="120">
        <v>6</v>
      </c>
      <c r="B750" s="121" t="s">
        <v>49</v>
      </c>
      <c r="C750" s="122" t="s">
        <v>2124</v>
      </c>
      <c r="D750" s="123" t="s">
        <v>41</v>
      </c>
      <c r="E750" s="24">
        <v>10.45</v>
      </c>
      <c r="F750" s="94"/>
      <c r="G750" s="24">
        <f>E750*(1+F750/100)</f>
        <v>10.45</v>
      </c>
      <c r="H750" s="94"/>
      <c r="I750" s="119">
        <f>G750*H750</f>
        <v>0</v>
      </c>
      <c r="J750" s="124"/>
      <c r="K750" s="125">
        <f>G750*J750</f>
        <v>0</v>
      </c>
      <c r="L750" s="124"/>
      <c r="M750" s="125">
        <f>G750*L750</f>
        <v>0</v>
      </c>
    </row>
    <row r="751" spans="1:13" s="155" customFormat="1" ht="11.25" outlineLevel="3">
      <c r="A751" s="151"/>
      <c r="B751" s="140"/>
      <c r="C751" s="152" t="s">
        <v>395</v>
      </c>
      <c r="D751" s="140"/>
      <c r="E751" s="31">
        <v>10.45</v>
      </c>
      <c r="F751" s="95"/>
      <c r="G751" s="33"/>
      <c r="H751" s="95"/>
      <c r="I751" s="153"/>
      <c r="J751" s="154"/>
      <c r="K751" s="95"/>
      <c r="L751" s="95"/>
      <c r="M751" s="95"/>
    </row>
    <row r="752" spans="1:13" s="57" customFormat="1" ht="24" outlineLevel="2">
      <c r="A752" s="120">
        <v>7</v>
      </c>
      <c r="B752" s="121" t="s">
        <v>50</v>
      </c>
      <c r="C752" s="122" t="s">
        <v>2030</v>
      </c>
      <c r="D752" s="123" t="s">
        <v>41</v>
      </c>
      <c r="E752" s="24">
        <v>5.24</v>
      </c>
      <c r="F752" s="94"/>
      <c r="G752" s="24">
        <f>E752*(1+F752/100)</f>
        <v>5.24</v>
      </c>
      <c r="H752" s="94"/>
      <c r="I752" s="119">
        <f>G752*H752</f>
        <v>0</v>
      </c>
      <c r="J752" s="124"/>
      <c r="K752" s="125">
        <f>G752*J752</f>
        <v>0</v>
      </c>
      <c r="L752" s="124"/>
      <c r="M752" s="125">
        <f>G752*L752</f>
        <v>0</v>
      </c>
    </row>
    <row r="753" spans="1:13" s="155" customFormat="1" ht="11.25" outlineLevel="3">
      <c r="A753" s="151"/>
      <c r="B753" s="140"/>
      <c r="C753" s="152" t="s">
        <v>366</v>
      </c>
      <c r="D753" s="140"/>
      <c r="E753" s="31">
        <v>5.24</v>
      </c>
      <c r="F753" s="95"/>
      <c r="G753" s="33"/>
      <c r="H753" s="95"/>
      <c r="I753" s="153"/>
      <c r="J753" s="154"/>
      <c r="K753" s="95"/>
      <c r="L753" s="95"/>
      <c r="M753" s="95"/>
    </row>
    <row r="754" spans="1:13" s="57" customFormat="1" ht="24" outlineLevel="2">
      <c r="A754" s="120">
        <v>8</v>
      </c>
      <c r="B754" s="121" t="s">
        <v>51</v>
      </c>
      <c r="C754" s="122" t="s">
        <v>2103</v>
      </c>
      <c r="D754" s="123" t="s">
        <v>11</v>
      </c>
      <c r="E754" s="24">
        <v>104</v>
      </c>
      <c r="F754" s="94"/>
      <c r="G754" s="24">
        <f>E754*(1+F754/100)</f>
        <v>104</v>
      </c>
      <c r="H754" s="94"/>
      <c r="I754" s="119">
        <f>G754*H754</f>
        <v>0</v>
      </c>
      <c r="J754" s="124"/>
      <c r="K754" s="125">
        <f>G754*J754</f>
        <v>0</v>
      </c>
      <c r="L754" s="124"/>
      <c r="M754" s="125">
        <f>G754*L754</f>
        <v>0</v>
      </c>
    </row>
    <row r="755" spans="1:13" s="155" customFormat="1" ht="11.25" outlineLevel="3">
      <c r="A755" s="151"/>
      <c r="B755" s="140"/>
      <c r="C755" s="152" t="s">
        <v>1391</v>
      </c>
      <c r="D755" s="140"/>
      <c r="E755" s="31">
        <v>0</v>
      </c>
      <c r="F755" s="95"/>
      <c r="G755" s="33"/>
      <c r="H755" s="95"/>
      <c r="I755" s="153"/>
      <c r="J755" s="154"/>
      <c r="K755" s="95"/>
      <c r="L755" s="95"/>
      <c r="M755" s="95"/>
    </row>
    <row r="756" spans="1:13" s="155" customFormat="1" ht="11.25" outlineLevel="3">
      <c r="A756" s="151"/>
      <c r="B756" s="140"/>
      <c r="C756" s="152" t="s">
        <v>512</v>
      </c>
      <c r="D756" s="140"/>
      <c r="E756" s="31">
        <v>104</v>
      </c>
      <c r="F756" s="95"/>
      <c r="G756" s="33"/>
      <c r="H756" s="95"/>
      <c r="I756" s="153"/>
      <c r="J756" s="154"/>
      <c r="K756" s="95"/>
      <c r="L756" s="95"/>
      <c r="M756" s="95"/>
    </row>
    <row r="757" spans="1:13" s="57" customFormat="1" ht="12" outlineLevel="2">
      <c r="A757" s="120">
        <v>9</v>
      </c>
      <c r="B757" s="121" t="s">
        <v>60</v>
      </c>
      <c r="C757" s="122" t="s">
        <v>1869</v>
      </c>
      <c r="D757" s="123" t="s">
        <v>11</v>
      </c>
      <c r="E757" s="24">
        <v>167.64</v>
      </c>
      <c r="F757" s="94"/>
      <c r="G757" s="24">
        <f>E757*(1+F757/100)</f>
        <v>167.64</v>
      </c>
      <c r="H757" s="94"/>
      <c r="I757" s="119">
        <f>G757*H757</f>
        <v>0</v>
      </c>
      <c r="J757" s="124"/>
      <c r="K757" s="125">
        <f>G757*J757</f>
        <v>0</v>
      </c>
      <c r="L757" s="124"/>
      <c r="M757" s="125">
        <f>G757*L757</f>
        <v>0</v>
      </c>
    </row>
    <row r="758" spans="1:13" s="155" customFormat="1" ht="11.25" outlineLevel="3">
      <c r="A758" s="151"/>
      <c r="B758" s="140"/>
      <c r="C758" s="152" t="s">
        <v>1624</v>
      </c>
      <c r="D758" s="140"/>
      <c r="E758" s="31">
        <v>0</v>
      </c>
      <c r="F758" s="95"/>
      <c r="G758" s="33"/>
      <c r="H758" s="95"/>
      <c r="I758" s="153"/>
      <c r="J758" s="154"/>
      <c r="K758" s="95"/>
      <c r="L758" s="95"/>
      <c r="M758" s="95"/>
    </row>
    <row r="759" spans="1:13" s="155" customFormat="1" ht="11.25" outlineLevel="3">
      <c r="A759" s="151"/>
      <c r="B759" s="140"/>
      <c r="C759" s="152" t="s">
        <v>446</v>
      </c>
      <c r="D759" s="140"/>
      <c r="E759" s="31">
        <v>23</v>
      </c>
      <c r="F759" s="95"/>
      <c r="G759" s="33"/>
      <c r="H759" s="95"/>
      <c r="I759" s="153"/>
      <c r="J759" s="154"/>
      <c r="K759" s="95"/>
      <c r="L759" s="95"/>
      <c r="M759" s="95"/>
    </row>
    <row r="760" spans="1:13" s="155" customFormat="1" ht="11.25" outlineLevel="3">
      <c r="A760" s="151"/>
      <c r="B760" s="140"/>
      <c r="C760" s="152" t="s">
        <v>904</v>
      </c>
      <c r="D760" s="140"/>
      <c r="E760" s="31">
        <v>0</v>
      </c>
      <c r="F760" s="95"/>
      <c r="G760" s="33"/>
      <c r="H760" s="95"/>
      <c r="I760" s="153"/>
      <c r="J760" s="154"/>
      <c r="K760" s="95"/>
      <c r="L760" s="95"/>
      <c r="M760" s="95"/>
    </row>
    <row r="761" spans="1:13" s="155" customFormat="1" ht="11.25" outlineLevel="3">
      <c r="A761" s="151"/>
      <c r="B761" s="140"/>
      <c r="C761" s="152" t="s">
        <v>475</v>
      </c>
      <c r="D761" s="140"/>
      <c r="E761" s="31">
        <v>59.5</v>
      </c>
      <c r="F761" s="95"/>
      <c r="G761" s="33"/>
      <c r="H761" s="95"/>
      <c r="I761" s="153"/>
      <c r="J761" s="154"/>
      <c r="K761" s="95"/>
      <c r="L761" s="95"/>
      <c r="M761" s="95"/>
    </row>
    <row r="762" spans="1:13" s="155" customFormat="1" ht="11.25" outlineLevel="3">
      <c r="A762" s="151"/>
      <c r="B762" s="140"/>
      <c r="C762" s="152" t="s">
        <v>1197</v>
      </c>
      <c r="D762" s="140"/>
      <c r="E762" s="31">
        <v>0</v>
      </c>
      <c r="F762" s="95"/>
      <c r="G762" s="33"/>
      <c r="H762" s="95"/>
      <c r="I762" s="153"/>
      <c r="J762" s="154"/>
      <c r="K762" s="95"/>
      <c r="L762" s="95"/>
      <c r="M762" s="95"/>
    </row>
    <row r="763" spans="1:13" s="155" customFormat="1" ht="11.25" outlineLevel="3">
      <c r="A763" s="151"/>
      <c r="B763" s="140"/>
      <c r="C763" s="152" t="s">
        <v>392</v>
      </c>
      <c r="D763" s="140"/>
      <c r="E763" s="31">
        <v>34.540000000000006</v>
      </c>
      <c r="F763" s="95"/>
      <c r="G763" s="33"/>
      <c r="H763" s="95"/>
      <c r="I763" s="153"/>
      <c r="J763" s="154"/>
      <c r="K763" s="95"/>
      <c r="L763" s="95"/>
      <c r="M763" s="95"/>
    </row>
    <row r="764" spans="1:13" s="155" customFormat="1" ht="11.25" outlineLevel="3">
      <c r="A764" s="151"/>
      <c r="B764" s="140"/>
      <c r="C764" s="152" t="s">
        <v>1218</v>
      </c>
      <c r="D764" s="140"/>
      <c r="E764" s="31">
        <v>0</v>
      </c>
      <c r="F764" s="95"/>
      <c r="G764" s="33"/>
      <c r="H764" s="95"/>
      <c r="I764" s="153"/>
      <c r="J764" s="154"/>
      <c r="K764" s="95"/>
      <c r="L764" s="95"/>
      <c r="M764" s="95"/>
    </row>
    <row r="765" spans="1:13" s="155" customFormat="1" ht="22.5" outlineLevel="3">
      <c r="A765" s="151"/>
      <c r="B765" s="140"/>
      <c r="C765" s="152" t="s">
        <v>1538</v>
      </c>
      <c r="D765" s="140"/>
      <c r="E765" s="31">
        <v>50.6</v>
      </c>
      <c r="F765" s="95"/>
      <c r="G765" s="33"/>
      <c r="H765" s="95"/>
      <c r="I765" s="153"/>
      <c r="J765" s="154"/>
      <c r="K765" s="95"/>
      <c r="L765" s="95"/>
      <c r="M765" s="95"/>
    </row>
    <row r="766" spans="1:13" s="155" customFormat="1" ht="11.25" outlineLevel="3">
      <c r="A766" s="151"/>
      <c r="B766" s="140"/>
      <c r="C766" s="152" t="s">
        <v>1</v>
      </c>
      <c r="D766" s="140"/>
      <c r="E766" s="31">
        <v>167.64</v>
      </c>
      <c r="F766" s="95"/>
      <c r="G766" s="33"/>
      <c r="H766" s="95"/>
      <c r="I766" s="153"/>
      <c r="J766" s="154"/>
      <c r="K766" s="95"/>
      <c r="L766" s="95"/>
      <c r="M766" s="95"/>
    </row>
    <row r="767" spans="1:13" s="57" customFormat="1" ht="12" outlineLevel="2">
      <c r="A767" s="120">
        <v>10</v>
      </c>
      <c r="B767" s="121" t="s">
        <v>61</v>
      </c>
      <c r="C767" s="122" t="s">
        <v>1847</v>
      </c>
      <c r="D767" s="123" t="s">
        <v>11</v>
      </c>
      <c r="E767" s="24">
        <v>28.8</v>
      </c>
      <c r="F767" s="94"/>
      <c r="G767" s="24">
        <f>E767*(1+F767/100)</f>
        <v>28.8</v>
      </c>
      <c r="H767" s="94"/>
      <c r="I767" s="119">
        <f>G767*H767</f>
        <v>0</v>
      </c>
      <c r="J767" s="124"/>
      <c r="K767" s="125">
        <f>G767*J767</f>
        <v>0</v>
      </c>
      <c r="L767" s="124"/>
      <c r="M767" s="125">
        <f>G767*L767</f>
        <v>0</v>
      </c>
    </row>
    <row r="768" spans="1:13" s="155" customFormat="1" ht="11.25" outlineLevel="3">
      <c r="A768" s="151"/>
      <c r="B768" s="140"/>
      <c r="C768" s="152" t="s">
        <v>1185</v>
      </c>
      <c r="D768" s="140"/>
      <c r="E768" s="31">
        <v>28.8</v>
      </c>
      <c r="F768" s="95"/>
      <c r="G768" s="33"/>
      <c r="H768" s="95"/>
      <c r="I768" s="153"/>
      <c r="J768" s="154"/>
      <c r="K768" s="95"/>
      <c r="L768" s="95"/>
      <c r="M768" s="95"/>
    </row>
    <row r="769" spans="1:13" s="57" customFormat="1" ht="24" outlineLevel="2">
      <c r="A769" s="120">
        <v>11</v>
      </c>
      <c r="B769" s="121" t="s">
        <v>192</v>
      </c>
      <c r="C769" s="122" t="s">
        <v>2051</v>
      </c>
      <c r="D769" s="123" t="s">
        <v>11</v>
      </c>
      <c r="E769" s="24">
        <v>68.680000000000007</v>
      </c>
      <c r="F769" s="94">
        <v>0</v>
      </c>
      <c r="G769" s="24">
        <f>E769*(1+F769/100)</f>
        <v>68.680000000000007</v>
      </c>
      <c r="H769" s="94"/>
      <c r="I769" s="119">
        <f>G769*H769</f>
        <v>0</v>
      </c>
      <c r="J769" s="124">
        <v>8.9999999999999993E-3</v>
      </c>
      <c r="K769" s="125">
        <f>G769*J769</f>
        <v>0.61812</v>
      </c>
      <c r="L769" s="124"/>
      <c r="M769" s="125">
        <f>G769*L769</f>
        <v>0</v>
      </c>
    </row>
    <row r="770" spans="1:13" s="155" customFormat="1" ht="11.25" outlineLevel="3">
      <c r="A770" s="151"/>
      <c r="B770" s="140"/>
      <c r="C770" s="152" t="s">
        <v>1314</v>
      </c>
      <c r="D770" s="140"/>
      <c r="E770" s="31">
        <v>9.24</v>
      </c>
      <c r="F770" s="95"/>
      <c r="G770" s="33"/>
      <c r="H770" s="95"/>
      <c r="I770" s="153"/>
      <c r="J770" s="154"/>
      <c r="K770" s="95"/>
      <c r="L770" s="95"/>
      <c r="M770" s="95"/>
    </row>
    <row r="771" spans="1:13" s="155" customFormat="1" ht="11.25" outlineLevel="3">
      <c r="A771" s="151"/>
      <c r="B771" s="140"/>
      <c r="C771" s="152" t="s">
        <v>798</v>
      </c>
      <c r="D771" s="140"/>
      <c r="E771" s="31">
        <v>7</v>
      </c>
      <c r="F771" s="95"/>
      <c r="G771" s="33"/>
      <c r="H771" s="95"/>
      <c r="I771" s="153"/>
      <c r="J771" s="154"/>
      <c r="K771" s="95"/>
      <c r="L771" s="95"/>
      <c r="M771" s="95"/>
    </row>
    <row r="772" spans="1:13" s="155" customFormat="1" ht="11.25" outlineLevel="3">
      <c r="A772" s="151"/>
      <c r="B772" s="140"/>
      <c r="C772" s="152" t="s">
        <v>799</v>
      </c>
      <c r="D772" s="140"/>
      <c r="E772" s="31">
        <v>6.5</v>
      </c>
      <c r="F772" s="95"/>
      <c r="G772" s="33"/>
      <c r="H772" s="95"/>
      <c r="I772" s="153"/>
      <c r="J772" s="154"/>
      <c r="K772" s="95"/>
      <c r="L772" s="95"/>
      <c r="M772" s="95"/>
    </row>
    <row r="773" spans="1:13" s="155" customFormat="1" ht="11.25" outlineLevel="3">
      <c r="A773" s="151"/>
      <c r="B773" s="140"/>
      <c r="C773" s="152" t="s">
        <v>801</v>
      </c>
      <c r="D773" s="140"/>
      <c r="E773" s="31">
        <v>6.6</v>
      </c>
      <c r="F773" s="95"/>
      <c r="G773" s="33"/>
      <c r="H773" s="95"/>
      <c r="I773" s="153"/>
      <c r="J773" s="154"/>
      <c r="K773" s="95"/>
      <c r="L773" s="95"/>
      <c r="M773" s="95"/>
    </row>
    <row r="774" spans="1:13" s="155" customFormat="1" ht="11.25" outlineLevel="3">
      <c r="A774" s="151"/>
      <c r="B774" s="140"/>
      <c r="C774" s="152" t="s">
        <v>803</v>
      </c>
      <c r="D774" s="140"/>
      <c r="E774" s="31">
        <v>6.6</v>
      </c>
      <c r="F774" s="95"/>
      <c r="G774" s="33"/>
      <c r="H774" s="95"/>
      <c r="I774" s="153"/>
      <c r="J774" s="154"/>
      <c r="K774" s="95"/>
      <c r="L774" s="95"/>
      <c r="M774" s="95"/>
    </row>
    <row r="775" spans="1:13" s="155" customFormat="1" ht="11.25" outlineLevel="3">
      <c r="A775" s="151"/>
      <c r="B775" s="140"/>
      <c r="C775" s="152" t="s">
        <v>808</v>
      </c>
      <c r="D775" s="140"/>
      <c r="E775" s="31">
        <v>4</v>
      </c>
      <c r="F775" s="95"/>
      <c r="G775" s="33"/>
      <c r="H775" s="95"/>
      <c r="I775" s="153"/>
      <c r="J775" s="154"/>
      <c r="K775" s="95"/>
      <c r="L775" s="95"/>
      <c r="M775" s="95"/>
    </row>
    <row r="776" spans="1:13" s="155" customFormat="1" ht="11.25" outlineLevel="3">
      <c r="A776" s="151"/>
      <c r="B776" s="140"/>
      <c r="C776" s="152" t="s">
        <v>811</v>
      </c>
      <c r="D776" s="140"/>
      <c r="E776" s="31">
        <v>4</v>
      </c>
      <c r="F776" s="95"/>
      <c r="G776" s="33"/>
      <c r="H776" s="95"/>
      <c r="I776" s="153"/>
      <c r="J776" s="154"/>
      <c r="K776" s="95"/>
      <c r="L776" s="95"/>
      <c r="M776" s="95"/>
    </row>
    <row r="777" spans="1:13" s="155" customFormat="1" ht="11.25" outlineLevel="3">
      <c r="A777" s="151"/>
      <c r="B777" s="140"/>
      <c r="C777" s="152" t="s">
        <v>1192</v>
      </c>
      <c r="D777" s="140"/>
      <c r="E777" s="31">
        <v>24.74</v>
      </c>
      <c r="F777" s="95"/>
      <c r="G777" s="33"/>
      <c r="H777" s="95"/>
      <c r="I777" s="153"/>
      <c r="J777" s="154"/>
      <c r="K777" s="95"/>
      <c r="L777" s="95"/>
      <c r="M777" s="95"/>
    </row>
    <row r="778" spans="1:13" s="155" customFormat="1" ht="11.25" outlineLevel="3">
      <c r="A778" s="151"/>
      <c r="B778" s="140"/>
      <c r="C778" s="152" t="s">
        <v>1</v>
      </c>
      <c r="D778" s="140"/>
      <c r="E778" s="31">
        <v>68.680000000000007</v>
      </c>
      <c r="F778" s="95"/>
      <c r="G778" s="33"/>
      <c r="H778" s="95"/>
      <c r="I778" s="153"/>
      <c r="J778" s="154"/>
      <c r="K778" s="95"/>
      <c r="L778" s="95"/>
      <c r="M778" s="95"/>
    </row>
    <row r="779" spans="1:13" s="117" customFormat="1" ht="12.75" customHeight="1" outlineLevel="2">
      <c r="A779" s="156"/>
      <c r="B779" s="157"/>
      <c r="C779" s="158"/>
      <c r="D779" s="157"/>
      <c r="E779" s="43">
        <v>5</v>
      </c>
      <c r="F779" s="96"/>
      <c r="G779" s="43"/>
      <c r="H779" s="96"/>
      <c r="I779" s="115"/>
      <c r="J779" s="159"/>
      <c r="K779" s="96"/>
      <c r="L779" s="96"/>
      <c r="M779" s="96"/>
    </row>
    <row r="780" spans="1:13" s="176" customFormat="1" ht="16.5" customHeight="1" outlineLevel="1">
      <c r="A780" s="170"/>
      <c r="B780" s="171"/>
      <c r="C780" s="171" t="s">
        <v>1333</v>
      </c>
      <c r="D780" s="172"/>
      <c r="E780" s="20"/>
      <c r="F780" s="93"/>
      <c r="G780" s="20"/>
      <c r="H780" s="93"/>
      <c r="I780" s="173">
        <f>SUBTOTAL(9,I781:I850)</f>
        <v>0</v>
      </c>
      <c r="J780" s="174"/>
      <c r="K780" s="175">
        <f>SUBTOTAL(9,K781:K850)</f>
        <v>172.02340647500003</v>
      </c>
      <c r="L780" s="93"/>
      <c r="M780" s="175">
        <f>SUBTOTAL(9,M781:M850)</f>
        <v>0</v>
      </c>
    </row>
    <row r="781" spans="1:13" s="57" customFormat="1" ht="12" outlineLevel="2">
      <c r="A781" s="120">
        <v>1</v>
      </c>
      <c r="B781" s="121" t="s">
        <v>198</v>
      </c>
      <c r="C781" s="122" t="s">
        <v>1938</v>
      </c>
      <c r="D781" s="123" t="s">
        <v>41</v>
      </c>
      <c r="E781" s="24">
        <v>417.836743652</v>
      </c>
      <c r="F781" s="94">
        <v>0</v>
      </c>
      <c r="G781" s="24">
        <f>E781*(1+F781/100)</f>
        <v>417.836743652</v>
      </c>
      <c r="H781" s="94"/>
      <c r="I781" s="119">
        <f>G781*H781</f>
        <v>0</v>
      </c>
      <c r="J781" s="124"/>
      <c r="K781" s="125">
        <f>G781*J781</f>
        <v>0</v>
      </c>
      <c r="L781" s="124"/>
      <c r="M781" s="125">
        <f>G781*L781</f>
        <v>0</v>
      </c>
    </row>
    <row r="782" spans="1:13" s="155" customFormat="1" ht="11.25" outlineLevel="3">
      <c r="A782" s="151"/>
      <c r="B782" s="140"/>
      <c r="C782" s="152" t="s">
        <v>460</v>
      </c>
      <c r="D782" s="140"/>
      <c r="E782" s="31">
        <v>0</v>
      </c>
      <c r="F782" s="95"/>
      <c r="G782" s="33"/>
      <c r="H782" s="95"/>
      <c r="I782" s="153"/>
      <c r="J782" s="154"/>
      <c r="K782" s="95"/>
      <c r="L782" s="95"/>
      <c r="M782" s="95"/>
    </row>
    <row r="783" spans="1:13" s="155" customFormat="1" ht="11.25" outlineLevel="3">
      <c r="A783" s="151"/>
      <c r="B783" s="140"/>
      <c r="C783" s="152" t="s">
        <v>612</v>
      </c>
      <c r="D783" s="140"/>
      <c r="E783" s="31">
        <v>25.375</v>
      </c>
      <c r="F783" s="95"/>
      <c r="G783" s="33"/>
      <c r="H783" s="95"/>
      <c r="I783" s="153"/>
      <c r="J783" s="154"/>
      <c r="K783" s="95"/>
      <c r="L783" s="95"/>
      <c r="M783" s="95"/>
    </row>
    <row r="784" spans="1:13" s="155" customFormat="1" ht="11.25" outlineLevel="3">
      <c r="A784" s="151"/>
      <c r="B784" s="140"/>
      <c r="C784" s="152" t="s">
        <v>651</v>
      </c>
      <c r="D784" s="140"/>
      <c r="E784" s="31">
        <v>49.582400000000007</v>
      </c>
      <c r="F784" s="95"/>
      <c r="G784" s="33"/>
      <c r="H784" s="95"/>
      <c r="I784" s="153"/>
      <c r="J784" s="154"/>
      <c r="K784" s="95"/>
      <c r="L784" s="95"/>
      <c r="M784" s="95"/>
    </row>
    <row r="785" spans="1:13" s="155" customFormat="1" ht="11.25" outlineLevel="3">
      <c r="A785" s="151"/>
      <c r="B785" s="140"/>
      <c r="C785" s="152" t="s">
        <v>613</v>
      </c>
      <c r="D785" s="140"/>
      <c r="E785" s="31">
        <v>21</v>
      </c>
      <c r="F785" s="95"/>
      <c r="G785" s="33"/>
      <c r="H785" s="95"/>
      <c r="I785" s="153"/>
      <c r="J785" s="154"/>
      <c r="K785" s="95"/>
      <c r="L785" s="95"/>
      <c r="M785" s="95"/>
    </row>
    <row r="786" spans="1:13" s="155" customFormat="1" ht="11.25" outlineLevel="3">
      <c r="A786" s="151"/>
      <c r="B786" s="140"/>
      <c r="C786" s="152" t="s">
        <v>615</v>
      </c>
      <c r="D786" s="140"/>
      <c r="E786" s="31">
        <v>1.75</v>
      </c>
      <c r="F786" s="95"/>
      <c r="G786" s="33"/>
      <c r="H786" s="95"/>
      <c r="I786" s="153"/>
      <c r="J786" s="154"/>
      <c r="K786" s="95"/>
      <c r="L786" s="95"/>
      <c r="M786" s="95"/>
    </row>
    <row r="787" spans="1:13" s="155" customFormat="1" ht="11.25" outlineLevel="3">
      <c r="A787" s="151"/>
      <c r="B787" s="140"/>
      <c r="C787" s="152" t="s">
        <v>616</v>
      </c>
      <c r="D787" s="140"/>
      <c r="E787" s="31">
        <v>8.591800000000001</v>
      </c>
      <c r="F787" s="95"/>
      <c r="G787" s="33"/>
      <c r="H787" s="95"/>
      <c r="I787" s="153"/>
      <c r="J787" s="154"/>
      <c r="K787" s="95"/>
      <c r="L787" s="95"/>
      <c r="M787" s="95"/>
    </row>
    <row r="788" spans="1:13" s="155" customFormat="1" ht="11.25" outlineLevel="3">
      <c r="A788" s="151"/>
      <c r="B788" s="140"/>
      <c r="C788" s="152" t="s">
        <v>639</v>
      </c>
      <c r="D788" s="140"/>
      <c r="E788" s="31">
        <v>5.44</v>
      </c>
      <c r="F788" s="95"/>
      <c r="G788" s="33"/>
      <c r="H788" s="95"/>
      <c r="I788" s="153"/>
      <c r="J788" s="154"/>
      <c r="K788" s="95"/>
      <c r="L788" s="95"/>
      <c r="M788" s="95"/>
    </row>
    <row r="789" spans="1:13" s="155" customFormat="1" ht="11.25" outlineLevel="3">
      <c r="A789" s="151"/>
      <c r="B789" s="140"/>
      <c r="C789" s="152" t="s">
        <v>1084</v>
      </c>
      <c r="D789" s="140"/>
      <c r="E789" s="31">
        <v>3.36</v>
      </c>
      <c r="F789" s="95"/>
      <c r="G789" s="33"/>
      <c r="H789" s="95"/>
      <c r="I789" s="153"/>
      <c r="J789" s="154"/>
      <c r="K789" s="95"/>
      <c r="L789" s="95"/>
      <c r="M789" s="95"/>
    </row>
    <row r="790" spans="1:13" s="155" customFormat="1" ht="11.25" outlineLevel="3">
      <c r="A790" s="151"/>
      <c r="B790" s="140"/>
      <c r="C790" s="152" t="s">
        <v>84</v>
      </c>
      <c r="D790" s="140"/>
      <c r="E790" s="31">
        <v>0</v>
      </c>
      <c r="F790" s="95"/>
      <c r="G790" s="33"/>
      <c r="H790" s="95"/>
      <c r="I790" s="153"/>
      <c r="J790" s="154"/>
      <c r="K790" s="95"/>
      <c r="L790" s="95"/>
      <c r="M790" s="95"/>
    </row>
    <row r="791" spans="1:13" s="155" customFormat="1" ht="11.25" outlineLevel="3">
      <c r="A791" s="151"/>
      <c r="B791" s="140"/>
      <c r="C791" s="152" t="s">
        <v>1063</v>
      </c>
      <c r="D791" s="140"/>
      <c r="E791" s="31">
        <v>59.603200000000001</v>
      </c>
      <c r="F791" s="95"/>
      <c r="G791" s="33"/>
      <c r="H791" s="95"/>
      <c r="I791" s="153"/>
      <c r="J791" s="154"/>
      <c r="K791" s="95"/>
      <c r="L791" s="95"/>
      <c r="M791" s="95"/>
    </row>
    <row r="792" spans="1:13" s="155" customFormat="1" ht="11.25" outlineLevel="3">
      <c r="A792" s="151"/>
      <c r="B792" s="140"/>
      <c r="C792" s="152" t="s">
        <v>638</v>
      </c>
      <c r="D792" s="140"/>
      <c r="E792" s="31">
        <v>16.32</v>
      </c>
      <c r="F792" s="95"/>
      <c r="G792" s="33"/>
      <c r="H792" s="95"/>
      <c r="I792" s="153"/>
      <c r="J792" s="154"/>
      <c r="K792" s="95"/>
      <c r="L792" s="95"/>
      <c r="M792" s="95"/>
    </row>
    <row r="793" spans="1:13" s="155" customFormat="1" ht="11.25" outlineLevel="3">
      <c r="A793" s="151"/>
      <c r="B793" s="140"/>
      <c r="C793" s="152" t="s">
        <v>85</v>
      </c>
      <c r="D793" s="140"/>
      <c r="E793" s="31">
        <v>0</v>
      </c>
      <c r="F793" s="95"/>
      <c r="G793" s="33"/>
      <c r="H793" s="95"/>
      <c r="I793" s="153"/>
      <c r="J793" s="154"/>
      <c r="K793" s="95"/>
      <c r="L793" s="95"/>
      <c r="M793" s="95"/>
    </row>
    <row r="794" spans="1:13" s="155" customFormat="1" ht="11.25" outlineLevel="3">
      <c r="A794" s="151"/>
      <c r="B794" s="140"/>
      <c r="C794" s="152" t="s">
        <v>966</v>
      </c>
      <c r="D794" s="140"/>
      <c r="E794" s="31">
        <v>83.375</v>
      </c>
      <c r="F794" s="95"/>
      <c r="G794" s="33"/>
      <c r="H794" s="95"/>
      <c r="I794" s="153"/>
      <c r="J794" s="154"/>
      <c r="K794" s="95"/>
      <c r="L794" s="95"/>
      <c r="M794" s="95"/>
    </row>
    <row r="795" spans="1:13" s="155" customFormat="1" ht="11.25" outlineLevel="3">
      <c r="A795" s="151"/>
      <c r="B795" s="140"/>
      <c r="C795" s="152" t="s">
        <v>614</v>
      </c>
      <c r="D795" s="140"/>
      <c r="E795" s="31">
        <v>17.5</v>
      </c>
      <c r="F795" s="95"/>
      <c r="G795" s="33"/>
      <c r="H795" s="95"/>
      <c r="I795" s="153"/>
      <c r="J795" s="154"/>
      <c r="K795" s="95"/>
      <c r="L795" s="95"/>
      <c r="M795" s="95"/>
    </row>
    <row r="796" spans="1:13" s="155" customFormat="1" ht="11.25" outlineLevel="3">
      <c r="A796" s="151"/>
      <c r="B796" s="140"/>
      <c r="C796" s="152" t="s">
        <v>640</v>
      </c>
      <c r="D796" s="140"/>
      <c r="E796" s="31">
        <v>13.5</v>
      </c>
      <c r="F796" s="95"/>
      <c r="G796" s="33"/>
      <c r="H796" s="95"/>
      <c r="I796" s="153"/>
      <c r="J796" s="154"/>
      <c r="K796" s="95"/>
      <c r="L796" s="95"/>
      <c r="M796" s="95"/>
    </row>
    <row r="797" spans="1:13" s="155" customFormat="1" ht="11.25" outlineLevel="3">
      <c r="A797" s="151"/>
      <c r="B797" s="140"/>
      <c r="C797" s="152" t="s">
        <v>641</v>
      </c>
      <c r="D797" s="140"/>
      <c r="E797" s="31">
        <v>14</v>
      </c>
      <c r="F797" s="95"/>
      <c r="G797" s="33"/>
      <c r="H797" s="95"/>
      <c r="I797" s="153"/>
      <c r="J797" s="154"/>
      <c r="K797" s="95"/>
      <c r="L797" s="95"/>
      <c r="M797" s="95"/>
    </row>
    <row r="798" spans="1:13" s="155" customFormat="1" ht="11.25" outlineLevel="3">
      <c r="A798" s="151"/>
      <c r="B798" s="140"/>
      <c r="C798" s="152" t="s">
        <v>642</v>
      </c>
      <c r="D798" s="140"/>
      <c r="E798" s="31">
        <v>9</v>
      </c>
      <c r="F798" s="95"/>
      <c r="G798" s="33"/>
      <c r="H798" s="95"/>
      <c r="I798" s="153"/>
      <c r="J798" s="154"/>
      <c r="K798" s="95"/>
      <c r="L798" s="95"/>
      <c r="M798" s="95"/>
    </row>
    <row r="799" spans="1:13" s="155" customFormat="1" ht="11.25" outlineLevel="3">
      <c r="A799" s="151"/>
      <c r="B799" s="140"/>
      <c r="C799" s="152" t="s">
        <v>643</v>
      </c>
      <c r="D799" s="140"/>
      <c r="E799" s="31">
        <v>23.040000000000003</v>
      </c>
      <c r="F799" s="95"/>
      <c r="G799" s="33"/>
      <c r="H799" s="95"/>
      <c r="I799" s="153"/>
      <c r="J799" s="154"/>
      <c r="K799" s="95"/>
      <c r="L799" s="95"/>
      <c r="M799" s="95"/>
    </row>
    <row r="800" spans="1:13" s="155" customFormat="1" ht="11.25" outlineLevel="3">
      <c r="A800" s="151"/>
      <c r="B800" s="140"/>
      <c r="C800" s="152" t="s">
        <v>644</v>
      </c>
      <c r="D800" s="140"/>
      <c r="E800" s="31">
        <v>0.161</v>
      </c>
      <c r="F800" s="95"/>
      <c r="G800" s="33"/>
      <c r="H800" s="95"/>
      <c r="I800" s="153"/>
      <c r="J800" s="154"/>
      <c r="K800" s="95"/>
      <c r="L800" s="95"/>
      <c r="M800" s="95"/>
    </row>
    <row r="801" spans="1:13" s="155" customFormat="1" ht="11.25" outlineLevel="3">
      <c r="A801" s="151"/>
      <c r="B801" s="140"/>
      <c r="C801" s="152" t="s">
        <v>645</v>
      </c>
      <c r="D801" s="140"/>
      <c r="E801" s="31">
        <v>40.012499999999996</v>
      </c>
      <c r="F801" s="95"/>
      <c r="G801" s="33"/>
      <c r="H801" s="95"/>
      <c r="I801" s="153"/>
      <c r="J801" s="154"/>
      <c r="K801" s="95"/>
      <c r="L801" s="95"/>
      <c r="M801" s="95"/>
    </row>
    <row r="802" spans="1:13" s="155" customFormat="1" ht="11.25" outlineLevel="3">
      <c r="A802" s="151"/>
      <c r="B802" s="140"/>
      <c r="C802" s="152" t="s">
        <v>112</v>
      </c>
      <c r="D802" s="140"/>
      <c r="E802" s="31">
        <v>0</v>
      </c>
      <c r="F802" s="95"/>
      <c r="G802" s="33"/>
      <c r="H802" s="95"/>
      <c r="I802" s="153"/>
      <c r="J802" s="154"/>
      <c r="K802" s="95"/>
      <c r="L802" s="95"/>
      <c r="M802" s="95"/>
    </row>
    <row r="803" spans="1:13" s="155" customFormat="1" ht="11.25" outlineLevel="3">
      <c r="A803" s="151"/>
      <c r="B803" s="140"/>
      <c r="C803" s="152" t="s">
        <v>647</v>
      </c>
      <c r="D803" s="140"/>
      <c r="E803" s="31">
        <v>13.854443651999999</v>
      </c>
      <c r="F803" s="95"/>
      <c r="G803" s="33"/>
      <c r="H803" s="95"/>
      <c r="I803" s="153"/>
      <c r="J803" s="154"/>
      <c r="K803" s="95"/>
      <c r="L803" s="95"/>
      <c r="M803" s="95"/>
    </row>
    <row r="804" spans="1:13" s="155" customFormat="1" ht="11.25" outlineLevel="3">
      <c r="A804" s="151"/>
      <c r="B804" s="140"/>
      <c r="C804" s="152" t="s">
        <v>648</v>
      </c>
      <c r="D804" s="140"/>
      <c r="E804" s="31">
        <v>6.1613999999999995</v>
      </c>
      <c r="F804" s="95"/>
      <c r="G804" s="33"/>
      <c r="H804" s="95"/>
      <c r="I804" s="153"/>
      <c r="J804" s="154"/>
      <c r="K804" s="95"/>
      <c r="L804" s="95"/>
      <c r="M804" s="95"/>
    </row>
    <row r="805" spans="1:13" s="155" customFormat="1" ht="11.25" outlineLevel="3">
      <c r="A805" s="151"/>
      <c r="B805" s="140"/>
      <c r="C805" s="152" t="s">
        <v>649</v>
      </c>
      <c r="D805" s="140"/>
      <c r="E805" s="31">
        <v>5.25</v>
      </c>
      <c r="F805" s="95"/>
      <c r="G805" s="33"/>
      <c r="H805" s="95"/>
      <c r="I805" s="153"/>
      <c r="J805" s="154"/>
      <c r="K805" s="95"/>
      <c r="L805" s="95"/>
      <c r="M805" s="95"/>
    </row>
    <row r="806" spans="1:13" s="155" customFormat="1" ht="11.25" outlineLevel="3">
      <c r="A806" s="151"/>
      <c r="B806" s="140"/>
      <c r="C806" s="152" t="s">
        <v>650</v>
      </c>
      <c r="D806" s="140"/>
      <c r="E806" s="31">
        <v>0.96</v>
      </c>
      <c r="F806" s="95"/>
      <c r="G806" s="33"/>
      <c r="H806" s="95"/>
      <c r="I806" s="153"/>
      <c r="J806" s="154"/>
      <c r="K806" s="95"/>
      <c r="L806" s="95"/>
      <c r="M806" s="95"/>
    </row>
    <row r="807" spans="1:13" s="57" customFormat="1" ht="12" outlineLevel="2">
      <c r="A807" s="120">
        <v>2</v>
      </c>
      <c r="B807" s="121" t="s">
        <v>197</v>
      </c>
      <c r="C807" s="122" t="s">
        <v>1915</v>
      </c>
      <c r="D807" s="123" t="s">
        <v>41</v>
      </c>
      <c r="E807" s="24">
        <v>2620.2750000000001</v>
      </c>
      <c r="F807" s="94">
        <v>0</v>
      </c>
      <c r="G807" s="24">
        <f>E807*(1+F807/100)</f>
        <v>2620.2750000000001</v>
      </c>
      <c r="H807" s="94"/>
      <c r="I807" s="119">
        <f>G807*H807</f>
        <v>0</v>
      </c>
      <c r="J807" s="124">
        <v>6.4030000000000004E-2</v>
      </c>
      <c r="K807" s="125">
        <f>G807*J807</f>
        <v>167.77620825000002</v>
      </c>
      <c r="L807" s="124"/>
      <c r="M807" s="125">
        <f>G807*L807</f>
        <v>0</v>
      </c>
    </row>
    <row r="808" spans="1:13" s="155" customFormat="1" ht="11.25" outlineLevel="3">
      <c r="A808" s="151"/>
      <c r="B808" s="140"/>
      <c r="C808" s="152" t="s">
        <v>471</v>
      </c>
      <c r="D808" s="140"/>
      <c r="E808" s="31">
        <v>0</v>
      </c>
      <c r="F808" s="95"/>
      <c r="G808" s="33"/>
      <c r="H808" s="95"/>
      <c r="I808" s="153"/>
      <c r="J808" s="154"/>
      <c r="K808" s="95"/>
      <c r="L808" s="95"/>
      <c r="M808" s="95"/>
    </row>
    <row r="809" spans="1:13" s="155" customFormat="1" ht="11.25" outlineLevel="3">
      <c r="A809" s="151"/>
      <c r="B809" s="140"/>
      <c r="C809" s="152" t="s">
        <v>1324</v>
      </c>
      <c r="D809" s="140"/>
      <c r="E809" s="31">
        <v>450.55</v>
      </c>
      <c r="F809" s="95"/>
      <c r="G809" s="33"/>
      <c r="H809" s="95"/>
      <c r="I809" s="153"/>
      <c r="J809" s="154"/>
      <c r="K809" s="95"/>
      <c r="L809" s="95"/>
      <c r="M809" s="95"/>
    </row>
    <row r="810" spans="1:13" s="155" customFormat="1" ht="11.25" outlineLevel="3">
      <c r="A810" s="151"/>
      <c r="B810" s="140"/>
      <c r="C810" s="152" t="s">
        <v>1287</v>
      </c>
      <c r="D810" s="140"/>
      <c r="E810" s="31">
        <v>447.95</v>
      </c>
      <c r="F810" s="95"/>
      <c r="G810" s="33"/>
      <c r="H810" s="95"/>
      <c r="I810" s="153"/>
      <c r="J810" s="154"/>
      <c r="K810" s="95"/>
      <c r="L810" s="95"/>
      <c r="M810" s="95"/>
    </row>
    <row r="811" spans="1:13" s="155" customFormat="1" ht="11.25" outlineLevel="3">
      <c r="A811" s="151"/>
      <c r="B811" s="140"/>
      <c r="C811" s="152" t="s">
        <v>1436</v>
      </c>
      <c r="D811" s="140"/>
      <c r="E811" s="31">
        <v>642.32500000000005</v>
      </c>
      <c r="F811" s="95"/>
      <c r="G811" s="33"/>
      <c r="H811" s="95"/>
      <c r="I811" s="153"/>
      <c r="J811" s="154"/>
      <c r="K811" s="95"/>
      <c r="L811" s="95"/>
      <c r="M811" s="95"/>
    </row>
    <row r="812" spans="1:13" s="155" customFormat="1" ht="11.25" outlineLevel="3">
      <c r="A812" s="151"/>
      <c r="B812" s="140"/>
      <c r="C812" s="152" t="s">
        <v>500</v>
      </c>
      <c r="D812" s="140"/>
      <c r="E812" s="31">
        <v>0</v>
      </c>
      <c r="F812" s="95"/>
      <c r="G812" s="33"/>
      <c r="H812" s="95"/>
      <c r="I812" s="153"/>
      <c r="J812" s="154"/>
      <c r="K812" s="95"/>
      <c r="L812" s="95"/>
      <c r="M812" s="95"/>
    </row>
    <row r="813" spans="1:13" s="155" customFormat="1" ht="11.25" outlineLevel="3">
      <c r="A813" s="151"/>
      <c r="B813" s="140"/>
      <c r="C813" s="152" t="s">
        <v>1286</v>
      </c>
      <c r="D813" s="140"/>
      <c r="E813" s="31">
        <v>321.89999999999998</v>
      </c>
      <c r="F813" s="95"/>
      <c r="G813" s="33"/>
      <c r="H813" s="95"/>
      <c r="I813" s="153"/>
      <c r="J813" s="154"/>
      <c r="K813" s="95"/>
      <c r="L813" s="95"/>
      <c r="M813" s="95"/>
    </row>
    <row r="814" spans="1:13" s="155" customFormat="1" ht="11.25" outlineLevel="3">
      <c r="A814" s="151"/>
      <c r="B814" s="140"/>
      <c r="C814" s="152" t="s">
        <v>472</v>
      </c>
      <c r="D814" s="140"/>
      <c r="E814" s="31">
        <v>0</v>
      </c>
      <c r="F814" s="95"/>
      <c r="G814" s="33"/>
      <c r="H814" s="95"/>
      <c r="I814" s="153"/>
      <c r="J814" s="154"/>
      <c r="K814" s="95"/>
      <c r="L814" s="95"/>
      <c r="M814" s="95"/>
    </row>
    <row r="815" spans="1:13" s="155" customFormat="1" ht="11.25" outlineLevel="3">
      <c r="A815" s="151"/>
      <c r="B815" s="140"/>
      <c r="C815" s="152" t="s">
        <v>1323</v>
      </c>
      <c r="D815" s="140"/>
      <c r="E815" s="31">
        <v>320.75</v>
      </c>
      <c r="F815" s="95"/>
      <c r="G815" s="33"/>
      <c r="H815" s="95"/>
      <c r="I815" s="153"/>
      <c r="J815" s="154"/>
      <c r="K815" s="95"/>
      <c r="L815" s="95"/>
      <c r="M815" s="95"/>
    </row>
    <row r="816" spans="1:13" s="155" customFormat="1" ht="11.25" outlineLevel="3">
      <c r="A816" s="151"/>
      <c r="B816" s="140"/>
      <c r="C816" s="152" t="s">
        <v>1435</v>
      </c>
      <c r="D816" s="140"/>
      <c r="E816" s="31">
        <v>0</v>
      </c>
      <c r="F816" s="95"/>
      <c r="G816" s="33"/>
      <c r="H816" s="95"/>
      <c r="I816" s="153"/>
      <c r="J816" s="154"/>
      <c r="K816" s="95"/>
      <c r="L816" s="95"/>
      <c r="M816" s="95"/>
    </row>
    <row r="817" spans="1:13" s="155" customFormat="1" ht="11.25" outlineLevel="3">
      <c r="A817" s="151"/>
      <c r="B817" s="140"/>
      <c r="C817" s="152" t="s">
        <v>828</v>
      </c>
      <c r="D817" s="140"/>
      <c r="E817" s="31">
        <v>436.8</v>
      </c>
      <c r="F817" s="95"/>
      <c r="G817" s="33"/>
      <c r="H817" s="95"/>
      <c r="I817" s="153"/>
      <c r="J817" s="154"/>
      <c r="K817" s="95"/>
      <c r="L817" s="95"/>
      <c r="M817" s="95"/>
    </row>
    <row r="818" spans="1:13" s="57" customFormat="1" ht="24" outlineLevel="2">
      <c r="A818" s="120">
        <v>3</v>
      </c>
      <c r="B818" s="121" t="s">
        <v>282</v>
      </c>
      <c r="C818" s="122" t="s">
        <v>2027</v>
      </c>
      <c r="D818" s="123" t="s">
        <v>41</v>
      </c>
      <c r="E818" s="24">
        <v>3758.5825</v>
      </c>
      <c r="F818" s="94">
        <v>0</v>
      </c>
      <c r="G818" s="24">
        <f>E818*(1+F818/100)</f>
        <v>3758.5825</v>
      </c>
      <c r="H818" s="94"/>
      <c r="I818" s="119">
        <f>G818*H818</f>
        <v>0</v>
      </c>
      <c r="J818" s="124">
        <v>3.8999999999999999E-4</v>
      </c>
      <c r="K818" s="125">
        <f>G818*J818</f>
        <v>1.4658471749999999</v>
      </c>
      <c r="L818" s="124"/>
      <c r="M818" s="125">
        <f>G818*L818</f>
        <v>0</v>
      </c>
    </row>
    <row r="819" spans="1:13" s="155" customFormat="1" ht="11.25" outlineLevel="3">
      <c r="A819" s="151"/>
      <c r="B819" s="140"/>
      <c r="C819" s="152" t="s">
        <v>441</v>
      </c>
      <c r="D819" s="140"/>
      <c r="E819" s="31">
        <v>0</v>
      </c>
      <c r="F819" s="95"/>
      <c r="G819" s="33"/>
      <c r="H819" s="95"/>
      <c r="I819" s="153"/>
      <c r="J819" s="154"/>
      <c r="K819" s="95"/>
      <c r="L819" s="95"/>
      <c r="M819" s="95"/>
    </row>
    <row r="820" spans="1:13" s="155" customFormat="1" ht="11.25" outlineLevel="3">
      <c r="A820" s="151"/>
      <c r="B820" s="140"/>
      <c r="C820" s="152" t="s">
        <v>471</v>
      </c>
      <c r="D820" s="140"/>
      <c r="E820" s="31">
        <v>0</v>
      </c>
      <c r="F820" s="95"/>
      <c r="G820" s="33"/>
      <c r="H820" s="95"/>
      <c r="I820" s="153"/>
      <c r="J820" s="154"/>
      <c r="K820" s="95"/>
      <c r="L820" s="95"/>
      <c r="M820" s="95"/>
    </row>
    <row r="821" spans="1:13" s="155" customFormat="1" ht="11.25" outlineLevel="3">
      <c r="A821" s="151"/>
      <c r="B821" s="140"/>
      <c r="C821" s="152" t="s">
        <v>1324</v>
      </c>
      <c r="D821" s="140"/>
      <c r="E821" s="31">
        <v>450.55</v>
      </c>
      <c r="F821" s="95"/>
      <c r="G821" s="33"/>
      <c r="H821" s="95"/>
      <c r="I821" s="153"/>
      <c r="J821" s="154"/>
      <c r="K821" s="95"/>
      <c r="L821" s="95"/>
      <c r="M821" s="95"/>
    </row>
    <row r="822" spans="1:13" s="155" customFormat="1" ht="11.25" outlineLevel="3">
      <c r="A822" s="151"/>
      <c r="B822" s="140"/>
      <c r="C822" s="152" t="s">
        <v>1287</v>
      </c>
      <c r="D822" s="140"/>
      <c r="E822" s="31">
        <v>447.95</v>
      </c>
      <c r="F822" s="95"/>
      <c r="G822" s="33"/>
      <c r="H822" s="95"/>
      <c r="I822" s="153"/>
      <c r="J822" s="154"/>
      <c r="K822" s="95"/>
      <c r="L822" s="95"/>
      <c r="M822" s="95"/>
    </row>
    <row r="823" spans="1:13" s="155" customFormat="1" ht="11.25" outlineLevel="3">
      <c r="A823" s="151"/>
      <c r="B823" s="140"/>
      <c r="C823" s="152" t="s">
        <v>1436</v>
      </c>
      <c r="D823" s="140"/>
      <c r="E823" s="31">
        <v>642.32500000000005</v>
      </c>
      <c r="F823" s="95"/>
      <c r="G823" s="33"/>
      <c r="H823" s="95"/>
      <c r="I823" s="153"/>
      <c r="J823" s="154"/>
      <c r="K823" s="95"/>
      <c r="L823" s="95"/>
      <c r="M823" s="95"/>
    </row>
    <row r="824" spans="1:13" s="155" customFormat="1" ht="11.25" outlineLevel="3">
      <c r="A824" s="151"/>
      <c r="B824" s="140"/>
      <c r="C824" s="152" t="s">
        <v>500</v>
      </c>
      <c r="D824" s="140"/>
      <c r="E824" s="31">
        <v>0</v>
      </c>
      <c r="F824" s="95"/>
      <c r="G824" s="33"/>
      <c r="H824" s="95"/>
      <c r="I824" s="153"/>
      <c r="J824" s="154"/>
      <c r="K824" s="95"/>
      <c r="L824" s="95"/>
      <c r="M824" s="95"/>
    </row>
    <row r="825" spans="1:13" s="155" customFormat="1" ht="11.25" outlineLevel="3">
      <c r="A825" s="151"/>
      <c r="B825" s="140"/>
      <c r="C825" s="152" t="s">
        <v>1286</v>
      </c>
      <c r="D825" s="140"/>
      <c r="E825" s="31">
        <v>321.89999999999998</v>
      </c>
      <c r="F825" s="95"/>
      <c r="G825" s="33"/>
      <c r="H825" s="95"/>
      <c r="I825" s="153"/>
      <c r="J825" s="154"/>
      <c r="K825" s="95"/>
      <c r="L825" s="95"/>
      <c r="M825" s="95"/>
    </row>
    <row r="826" spans="1:13" s="155" customFormat="1" ht="11.25" outlineLevel="3">
      <c r="A826" s="151"/>
      <c r="B826" s="140"/>
      <c r="C826" s="152" t="s">
        <v>472</v>
      </c>
      <c r="D826" s="140"/>
      <c r="E826" s="31">
        <v>0</v>
      </c>
      <c r="F826" s="95"/>
      <c r="G826" s="33"/>
      <c r="H826" s="95"/>
      <c r="I826" s="153"/>
      <c r="J826" s="154"/>
      <c r="K826" s="95"/>
      <c r="L826" s="95"/>
      <c r="M826" s="95"/>
    </row>
    <row r="827" spans="1:13" s="155" customFormat="1" ht="11.25" outlineLevel="3">
      <c r="A827" s="151"/>
      <c r="B827" s="140"/>
      <c r="C827" s="152" t="s">
        <v>1323</v>
      </c>
      <c r="D827" s="140"/>
      <c r="E827" s="31">
        <v>320.75</v>
      </c>
      <c r="F827" s="95"/>
      <c r="G827" s="33"/>
      <c r="H827" s="95"/>
      <c r="I827" s="153"/>
      <c r="J827" s="154"/>
      <c r="K827" s="95"/>
      <c r="L827" s="95"/>
      <c r="M827" s="95"/>
    </row>
    <row r="828" spans="1:13" s="155" customFormat="1" ht="11.25" outlineLevel="3">
      <c r="A828" s="151"/>
      <c r="B828" s="140"/>
      <c r="C828" s="152" t="s">
        <v>1435</v>
      </c>
      <c r="D828" s="140"/>
      <c r="E828" s="31">
        <v>0</v>
      </c>
      <c r="F828" s="95"/>
      <c r="G828" s="33"/>
      <c r="H828" s="95"/>
      <c r="I828" s="153"/>
      <c r="J828" s="154"/>
      <c r="K828" s="95"/>
      <c r="L828" s="95"/>
      <c r="M828" s="95"/>
    </row>
    <row r="829" spans="1:13" s="155" customFormat="1" ht="11.25" outlineLevel="3">
      <c r="A829" s="151"/>
      <c r="B829" s="140"/>
      <c r="C829" s="152" t="s">
        <v>828</v>
      </c>
      <c r="D829" s="140"/>
      <c r="E829" s="31">
        <v>436.8</v>
      </c>
      <c r="F829" s="95"/>
      <c r="G829" s="33"/>
      <c r="H829" s="95"/>
      <c r="I829" s="153"/>
      <c r="J829" s="154"/>
      <c r="K829" s="95"/>
      <c r="L829" s="95"/>
      <c r="M829" s="95"/>
    </row>
    <row r="830" spans="1:13" s="155" customFormat="1" ht="11.25" outlineLevel="3">
      <c r="A830" s="151"/>
      <c r="B830" s="140"/>
      <c r="C830" s="152" t="s">
        <v>1</v>
      </c>
      <c r="D830" s="140"/>
      <c r="E830" s="31">
        <v>2620.2750000000001</v>
      </c>
      <c r="F830" s="95"/>
      <c r="G830" s="33"/>
      <c r="H830" s="95"/>
      <c r="I830" s="153"/>
      <c r="J830" s="154"/>
      <c r="K830" s="95"/>
      <c r="L830" s="95"/>
      <c r="M830" s="95"/>
    </row>
    <row r="831" spans="1:13" s="155" customFormat="1" ht="11.25" outlineLevel="3">
      <c r="A831" s="151"/>
      <c r="B831" s="140"/>
      <c r="C831" s="152" t="s">
        <v>567</v>
      </c>
      <c r="D831" s="140"/>
      <c r="E831" s="31">
        <v>0</v>
      </c>
      <c r="F831" s="95"/>
      <c r="G831" s="33"/>
      <c r="H831" s="95"/>
      <c r="I831" s="153"/>
      <c r="J831" s="154"/>
      <c r="K831" s="95"/>
      <c r="L831" s="95"/>
      <c r="M831" s="95"/>
    </row>
    <row r="832" spans="1:13" s="155" customFormat="1" ht="33.75" outlineLevel="3">
      <c r="A832" s="151"/>
      <c r="B832" s="140"/>
      <c r="C832" s="152" t="s">
        <v>2138</v>
      </c>
      <c r="D832" s="140"/>
      <c r="E832" s="31">
        <v>1138.3074999999999</v>
      </c>
      <c r="F832" s="95"/>
      <c r="G832" s="33"/>
      <c r="H832" s="95"/>
      <c r="I832" s="153"/>
      <c r="J832" s="154"/>
      <c r="K832" s="95"/>
      <c r="L832" s="95"/>
      <c r="M832" s="95"/>
    </row>
    <row r="833" spans="1:13" s="155" customFormat="1" ht="11.25" outlineLevel="3">
      <c r="A833" s="151"/>
      <c r="B833" s="140"/>
      <c r="C833" s="152" t="s">
        <v>1</v>
      </c>
      <c r="D833" s="140"/>
      <c r="E833" s="31">
        <v>1138.3074999999999</v>
      </c>
      <c r="F833" s="95"/>
      <c r="G833" s="33"/>
      <c r="H833" s="95"/>
      <c r="I833" s="153"/>
      <c r="J833" s="154"/>
      <c r="K833" s="95"/>
      <c r="L833" s="95"/>
      <c r="M833" s="95"/>
    </row>
    <row r="834" spans="1:13" s="57" customFormat="1" ht="36" outlineLevel="2">
      <c r="A834" s="120">
        <v>4</v>
      </c>
      <c r="B834" s="121" t="s">
        <v>283</v>
      </c>
      <c r="C834" s="122" t="s">
        <v>2150</v>
      </c>
      <c r="D834" s="123" t="s">
        <v>41</v>
      </c>
      <c r="E834" s="24">
        <v>3758.5825</v>
      </c>
      <c r="F834" s="94">
        <v>0</v>
      </c>
      <c r="G834" s="24">
        <f>E834*(1+F834/100)</f>
        <v>3758.5825</v>
      </c>
      <c r="H834" s="94"/>
      <c r="I834" s="119">
        <f>G834*H834</f>
        <v>0</v>
      </c>
      <c r="J834" s="124">
        <v>7.3999999999999999E-4</v>
      </c>
      <c r="K834" s="125">
        <f>G834*J834</f>
        <v>2.78135105</v>
      </c>
      <c r="L834" s="124"/>
      <c r="M834" s="125">
        <f>G834*L834</f>
        <v>0</v>
      </c>
    </row>
    <row r="835" spans="1:13" s="155" customFormat="1" ht="11.25" outlineLevel="3">
      <c r="A835" s="151"/>
      <c r="B835" s="140"/>
      <c r="C835" s="152" t="s">
        <v>441</v>
      </c>
      <c r="D835" s="140"/>
      <c r="E835" s="31">
        <v>0</v>
      </c>
      <c r="F835" s="95"/>
      <c r="G835" s="33"/>
      <c r="H835" s="95"/>
      <c r="I835" s="153"/>
      <c r="J835" s="154"/>
      <c r="K835" s="95"/>
      <c r="L835" s="95"/>
      <c r="M835" s="95"/>
    </row>
    <row r="836" spans="1:13" s="155" customFormat="1" ht="11.25" outlineLevel="3">
      <c r="A836" s="151"/>
      <c r="B836" s="140"/>
      <c r="C836" s="152" t="s">
        <v>471</v>
      </c>
      <c r="D836" s="140"/>
      <c r="E836" s="31">
        <v>0</v>
      </c>
      <c r="F836" s="95"/>
      <c r="G836" s="33"/>
      <c r="H836" s="95"/>
      <c r="I836" s="153"/>
      <c r="J836" s="154"/>
      <c r="K836" s="95"/>
      <c r="L836" s="95"/>
      <c r="M836" s="95"/>
    </row>
    <row r="837" spans="1:13" s="155" customFormat="1" ht="11.25" outlineLevel="3">
      <c r="A837" s="151"/>
      <c r="B837" s="140"/>
      <c r="C837" s="152" t="s">
        <v>1324</v>
      </c>
      <c r="D837" s="140"/>
      <c r="E837" s="31">
        <v>450.55</v>
      </c>
      <c r="F837" s="95"/>
      <c r="G837" s="33"/>
      <c r="H837" s="95"/>
      <c r="I837" s="153"/>
      <c r="J837" s="154"/>
      <c r="K837" s="95"/>
      <c r="L837" s="95"/>
      <c r="M837" s="95"/>
    </row>
    <row r="838" spans="1:13" s="155" customFormat="1" ht="11.25" outlineLevel="3">
      <c r="A838" s="151"/>
      <c r="B838" s="140"/>
      <c r="C838" s="152" t="s">
        <v>1287</v>
      </c>
      <c r="D838" s="140"/>
      <c r="E838" s="31">
        <v>447.95</v>
      </c>
      <c r="F838" s="95"/>
      <c r="G838" s="33"/>
      <c r="H838" s="95"/>
      <c r="I838" s="153"/>
      <c r="J838" s="154"/>
      <c r="K838" s="95"/>
      <c r="L838" s="95"/>
      <c r="M838" s="95"/>
    </row>
    <row r="839" spans="1:13" s="155" customFormat="1" ht="11.25" outlineLevel="3">
      <c r="A839" s="151"/>
      <c r="B839" s="140"/>
      <c r="C839" s="152" t="s">
        <v>1436</v>
      </c>
      <c r="D839" s="140"/>
      <c r="E839" s="31">
        <v>642.32500000000005</v>
      </c>
      <c r="F839" s="95"/>
      <c r="G839" s="33"/>
      <c r="H839" s="95"/>
      <c r="I839" s="153"/>
      <c r="J839" s="154"/>
      <c r="K839" s="95"/>
      <c r="L839" s="95"/>
      <c r="M839" s="95"/>
    </row>
    <row r="840" spans="1:13" s="155" customFormat="1" ht="11.25" outlineLevel="3">
      <c r="A840" s="151"/>
      <c r="B840" s="140"/>
      <c r="C840" s="152" t="s">
        <v>500</v>
      </c>
      <c r="D840" s="140"/>
      <c r="E840" s="31">
        <v>0</v>
      </c>
      <c r="F840" s="95"/>
      <c r="G840" s="33"/>
      <c r="H840" s="95"/>
      <c r="I840" s="153"/>
      <c r="J840" s="154"/>
      <c r="K840" s="95"/>
      <c r="L840" s="95"/>
      <c r="M840" s="95"/>
    </row>
    <row r="841" spans="1:13" s="155" customFormat="1" ht="11.25" outlineLevel="3">
      <c r="A841" s="151"/>
      <c r="B841" s="140"/>
      <c r="C841" s="152" t="s">
        <v>1286</v>
      </c>
      <c r="D841" s="140"/>
      <c r="E841" s="31">
        <v>321.89999999999998</v>
      </c>
      <c r="F841" s="95"/>
      <c r="G841" s="33"/>
      <c r="H841" s="95"/>
      <c r="I841" s="153"/>
      <c r="J841" s="154"/>
      <c r="K841" s="95"/>
      <c r="L841" s="95"/>
      <c r="M841" s="95"/>
    </row>
    <row r="842" spans="1:13" s="155" customFormat="1" ht="11.25" outlineLevel="3">
      <c r="A842" s="151"/>
      <c r="B842" s="140"/>
      <c r="C842" s="152" t="s">
        <v>472</v>
      </c>
      <c r="D842" s="140"/>
      <c r="E842" s="31">
        <v>0</v>
      </c>
      <c r="F842" s="95"/>
      <c r="G842" s="33"/>
      <c r="H842" s="95"/>
      <c r="I842" s="153"/>
      <c r="J842" s="154"/>
      <c r="K842" s="95"/>
      <c r="L842" s="95"/>
      <c r="M842" s="95"/>
    </row>
    <row r="843" spans="1:13" s="155" customFormat="1" ht="11.25" outlineLevel="3">
      <c r="A843" s="151"/>
      <c r="B843" s="140"/>
      <c r="C843" s="152" t="s">
        <v>1323</v>
      </c>
      <c r="D843" s="140"/>
      <c r="E843" s="31">
        <v>320.75</v>
      </c>
      <c r="F843" s="95"/>
      <c r="G843" s="33"/>
      <c r="H843" s="95"/>
      <c r="I843" s="153"/>
      <c r="J843" s="154"/>
      <c r="K843" s="95"/>
      <c r="L843" s="95"/>
      <c r="M843" s="95"/>
    </row>
    <row r="844" spans="1:13" s="155" customFormat="1" ht="11.25" outlineLevel="3">
      <c r="A844" s="151"/>
      <c r="B844" s="140"/>
      <c r="C844" s="152" t="s">
        <v>1435</v>
      </c>
      <c r="D844" s="140"/>
      <c r="E844" s="31">
        <v>0</v>
      </c>
      <c r="F844" s="95"/>
      <c r="G844" s="33"/>
      <c r="H844" s="95"/>
      <c r="I844" s="153"/>
      <c r="J844" s="154"/>
      <c r="K844" s="95"/>
      <c r="L844" s="95"/>
      <c r="M844" s="95"/>
    </row>
    <row r="845" spans="1:13" s="155" customFormat="1" ht="11.25" outlineLevel="3">
      <c r="A845" s="151"/>
      <c r="B845" s="140"/>
      <c r="C845" s="152" t="s">
        <v>828</v>
      </c>
      <c r="D845" s="140"/>
      <c r="E845" s="31">
        <v>436.8</v>
      </c>
      <c r="F845" s="95"/>
      <c r="G845" s="33"/>
      <c r="H845" s="95"/>
      <c r="I845" s="153"/>
      <c r="J845" s="154"/>
      <c r="K845" s="95"/>
      <c r="L845" s="95"/>
      <c r="M845" s="95"/>
    </row>
    <row r="846" spans="1:13" s="155" customFormat="1" ht="11.25" outlineLevel="3">
      <c r="A846" s="151"/>
      <c r="B846" s="140"/>
      <c r="C846" s="152" t="s">
        <v>1</v>
      </c>
      <c r="D846" s="140"/>
      <c r="E846" s="31">
        <v>2620.2750000000001</v>
      </c>
      <c r="F846" s="95"/>
      <c r="G846" s="33"/>
      <c r="H846" s="95"/>
      <c r="I846" s="153"/>
      <c r="J846" s="154"/>
      <c r="K846" s="95"/>
      <c r="L846" s="95"/>
      <c r="M846" s="95"/>
    </row>
    <row r="847" spans="1:13" s="155" customFormat="1" ht="11.25" outlineLevel="3">
      <c r="A847" s="151"/>
      <c r="B847" s="140"/>
      <c r="C847" s="152" t="s">
        <v>567</v>
      </c>
      <c r="D847" s="140"/>
      <c r="E847" s="31">
        <v>0</v>
      </c>
      <c r="F847" s="95"/>
      <c r="G847" s="33"/>
      <c r="H847" s="95"/>
      <c r="I847" s="153"/>
      <c r="J847" s="154"/>
      <c r="K847" s="95"/>
      <c r="L847" s="95"/>
      <c r="M847" s="95"/>
    </row>
    <row r="848" spans="1:13" s="155" customFormat="1" ht="33.75" outlineLevel="3">
      <c r="A848" s="151"/>
      <c r="B848" s="140"/>
      <c r="C848" s="152" t="s">
        <v>2138</v>
      </c>
      <c r="D848" s="140"/>
      <c r="E848" s="31">
        <v>1138.3074999999999</v>
      </c>
      <c r="F848" s="95"/>
      <c r="G848" s="33"/>
      <c r="H848" s="95"/>
      <c r="I848" s="153"/>
      <c r="J848" s="154"/>
      <c r="K848" s="95"/>
      <c r="L848" s="95"/>
      <c r="M848" s="95"/>
    </row>
    <row r="849" spans="1:13" s="155" customFormat="1" ht="11.25" outlineLevel="3">
      <c r="A849" s="151"/>
      <c r="B849" s="140"/>
      <c r="C849" s="152" t="s">
        <v>1</v>
      </c>
      <c r="D849" s="140"/>
      <c r="E849" s="31">
        <v>1138.3074999999999</v>
      </c>
      <c r="F849" s="95"/>
      <c r="G849" s="33"/>
      <c r="H849" s="95"/>
      <c r="I849" s="153"/>
      <c r="J849" s="154"/>
      <c r="K849" s="95"/>
      <c r="L849" s="95"/>
      <c r="M849" s="95"/>
    </row>
    <row r="850" spans="1:13" s="117" customFormat="1" ht="12.75" customHeight="1" outlineLevel="2">
      <c r="A850" s="156"/>
      <c r="B850" s="157"/>
      <c r="C850" s="158"/>
      <c r="D850" s="157"/>
      <c r="E850" s="43"/>
      <c r="F850" s="96"/>
      <c r="G850" s="43"/>
      <c r="H850" s="96"/>
      <c r="I850" s="115"/>
      <c r="J850" s="159"/>
      <c r="K850" s="96"/>
      <c r="L850" s="96"/>
      <c r="M850" s="96"/>
    </row>
    <row r="851" spans="1:13" s="176" customFormat="1" ht="16.5" customHeight="1" outlineLevel="1">
      <c r="A851" s="170"/>
      <c r="B851" s="171"/>
      <c r="C851" s="171" t="s">
        <v>1081</v>
      </c>
      <c r="D851" s="172"/>
      <c r="E851" s="20"/>
      <c r="F851" s="93"/>
      <c r="G851" s="20"/>
      <c r="H851" s="93"/>
      <c r="I851" s="173">
        <f>SUBTOTAL(9,I852:I1008)</f>
        <v>0</v>
      </c>
      <c r="J851" s="174"/>
      <c r="K851" s="175">
        <f>SUBTOTAL(9,K852:K1008)</f>
        <v>1052.4406538524881</v>
      </c>
      <c r="L851" s="93"/>
      <c r="M851" s="175">
        <f>SUBTOTAL(9,M852:M1008)</f>
        <v>0</v>
      </c>
    </row>
    <row r="852" spans="1:13" s="57" customFormat="1" ht="12" outlineLevel="2">
      <c r="A852" s="120">
        <v>1</v>
      </c>
      <c r="B852" s="121" t="s">
        <v>199</v>
      </c>
      <c r="C852" s="122" t="s">
        <v>1127</v>
      </c>
      <c r="D852" s="123" t="s">
        <v>42</v>
      </c>
      <c r="E852" s="24">
        <v>109.36928</v>
      </c>
      <c r="F852" s="94">
        <v>0</v>
      </c>
      <c r="G852" s="24">
        <f>E852*(1+F852/100)</f>
        <v>109.36928</v>
      </c>
      <c r="H852" s="94"/>
      <c r="I852" s="119">
        <f>G852*H852</f>
        <v>0</v>
      </c>
      <c r="J852" s="124">
        <v>2.2563399999999998</v>
      </c>
      <c r="K852" s="125">
        <f>G852*J852</f>
        <v>246.77428123519999</v>
      </c>
      <c r="L852" s="124"/>
      <c r="M852" s="125">
        <f>G852*L852</f>
        <v>0</v>
      </c>
    </row>
    <row r="853" spans="1:13" s="155" customFormat="1" ht="11.25" outlineLevel="3">
      <c r="A853" s="151"/>
      <c r="B853" s="140"/>
      <c r="C853" s="152" t="s">
        <v>463</v>
      </c>
      <c r="D853" s="140"/>
      <c r="E853" s="31">
        <v>3.4775999999999998</v>
      </c>
      <c r="F853" s="95"/>
      <c r="G853" s="33"/>
      <c r="H853" s="95"/>
      <c r="I853" s="153"/>
      <c r="J853" s="154"/>
      <c r="K853" s="95"/>
      <c r="L853" s="95"/>
      <c r="M853" s="95"/>
    </row>
    <row r="854" spans="1:13" s="155" customFormat="1" ht="11.25" outlineLevel="3">
      <c r="A854" s="151"/>
      <c r="B854" s="140"/>
      <c r="C854" s="152" t="s">
        <v>977</v>
      </c>
      <c r="D854" s="140"/>
      <c r="E854" s="31">
        <v>29.947400000000002</v>
      </c>
      <c r="F854" s="95"/>
      <c r="G854" s="33"/>
      <c r="H854" s="95"/>
      <c r="I854" s="153"/>
      <c r="J854" s="154"/>
      <c r="K854" s="95"/>
      <c r="L854" s="95"/>
      <c r="M854" s="95"/>
    </row>
    <row r="855" spans="1:13" s="155" customFormat="1" ht="11.25" outlineLevel="3">
      <c r="A855" s="151"/>
      <c r="B855" s="140"/>
      <c r="C855" s="152" t="s">
        <v>516</v>
      </c>
      <c r="D855" s="140"/>
      <c r="E855" s="31">
        <v>11.182799999999999</v>
      </c>
      <c r="F855" s="95"/>
      <c r="G855" s="33"/>
      <c r="H855" s="95"/>
      <c r="I855" s="153"/>
      <c r="J855" s="154"/>
      <c r="K855" s="95"/>
      <c r="L855" s="95"/>
      <c r="M855" s="95"/>
    </row>
    <row r="856" spans="1:13" s="155" customFormat="1" ht="11.25" outlineLevel="3">
      <c r="A856" s="151"/>
      <c r="B856" s="140"/>
      <c r="C856" s="152" t="s">
        <v>517</v>
      </c>
      <c r="D856" s="140"/>
      <c r="E856" s="31">
        <v>9.3755999999999986</v>
      </c>
      <c r="F856" s="95"/>
      <c r="G856" s="33"/>
      <c r="H856" s="95"/>
      <c r="I856" s="153"/>
      <c r="J856" s="154"/>
      <c r="K856" s="95"/>
      <c r="L856" s="95"/>
      <c r="M856" s="95"/>
    </row>
    <row r="857" spans="1:13" s="155" customFormat="1" ht="11.25" outlineLevel="3">
      <c r="A857" s="151"/>
      <c r="B857" s="140"/>
      <c r="C857" s="152" t="s">
        <v>519</v>
      </c>
      <c r="D857" s="140"/>
      <c r="E857" s="31">
        <v>11.2722</v>
      </c>
      <c r="F857" s="95"/>
      <c r="G857" s="33"/>
      <c r="H857" s="95"/>
      <c r="I857" s="153"/>
      <c r="J857" s="154"/>
      <c r="K857" s="95"/>
      <c r="L857" s="95"/>
      <c r="M857" s="95"/>
    </row>
    <row r="858" spans="1:13" s="155" customFormat="1" ht="11.25" outlineLevel="3">
      <c r="A858" s="151"/>
      <c r="B858" s="140"/>
      <c r="C858" s="152" t="s">
        <v>464</v>
      </c>
      <c r="D858" s="140"/>
      <c r="E858" s="31">
        <v>0.68399999999999994</v>
      </c>
      <c r="F858" s="95"/>
      <c r="G858" s="33"/>
      <c r="H858" s="95"/>
      <c r="I858" s="153"/>
      <c r="J858" s="154"/>
      <c r="K858" s="95"/>
      <c r="L858" s="95"/>
      <c r="M858" s="95"/>
    </row>
    <row r="859" spans="1:13" s="155" customFormat="1" ht="11.25" outlineLevel="3">
      <c r="A859" s="151"/>
      <c r="B859" s="140"/>
      <c r="C859" s="152" t="s">
        <v>520</v>
      </c>
      <c r="D859" s="140"/>
      <c r="E859" s="31">
        <v>9.8640000000000008</v>
      </c>
      <c r="F859" s="95"/>
      <c r="G859" s="33"/>
      <c r="H859" s="95"/>
      <c r="I859" s="153"/>
      <c r="J859" s="154"/>
      <c r="K859" s="95"/>
      <c r="L859" s="95"/>
      <c r="M859" s="95"/>
    </row>
    <row r="860" spans="1:13" s="155" customFormat="1" ht="11.25" outlineLevel="3">
      <c r="A860" s="151"/>
      <c r="B860" s="140"/>
      <c r="C860" s="152" t="s">
        <v>521</v>
      </c>
      <c r="D860" s="140"/>
      <c r="E860" s="31">
        <v>9.8656799999999993</v>
      </c>
      <c r="F860" s="95"/>
      <c r="G860" s="33"/>
      <c r="H860" s="95"/>
      <c r="I860" s="153"/>
      <c r="J860" s="154"/>
      <c r="K860" s="95"/>
      <c r="L860" s="95"/>
      <c r="M860" s="95"/>
    </row>
    <row r="861" spans="1:13" s="155" customFormat="1" ht="11.25" outlineLevel="3">
      <c r="A861" s="151"/>
      <c r="B861" s="140"/>
      <c r="C861" s="152" t="s">
        <v>478</v>
      </c>
      <c r="D861" s="140"/>
      <c r="E861" s="31">
        <v>23.7</v>
      </c>
      <c r="F861" s="95"/>
      <c r="G861" s="33"/>
      <c r="H861" s="95"/>
      <c r="I861" s="153"/>
      <c r="J861" s="154"/>
      <c r="K861" s="95"/>
      <c r="L861" s="95"/>
      <c r="M861" s="95"/>
    </row>
    <row r="862" spans="1:13" s="155" customFormat="1" ht="11.25" outlineLevel="3">
      <c r="A862" s="151"/>
      <c r="B862" s="140"/>
      <c r="C862" s="152" t="s">
        <v>1</v>
      </c>
      <c r="D862" s="140"/>
      <c r="E862" s="31">
        <v>109.36928</v>
      </c>
      <c r="F862" s="95"/>
      <c r="G862" s="33"/>
      <c r="H862" s="95"/>
      <c r="I862" s="153"/>
      <c r="J862" s="154"/>
      <c r="K862" s="95"/>
      <c r="L862" s="95"/>
      <c r="M862" s="95"/>
    </row>
    <row r="863" spans="1:13" s="57" customFormat="1" ht="12" outlineLevel="2">
      <c r="A863" s="120">
        <v>2</v>
      </c>
      <c r="B863" s="121" t="s">
        <v>403</v>
      </c>
      <c r="C863" s="122" t="s">
        <v>1382</v>
      </c>
      <c r="D863" s="123" t="s">
        <v>42</v>
      </c>
      <c r="E863" s="24">
        <v>9.8640000000000008</v>
      </c>
      <c r="F863" s="94">
        <v>0</v>
      </c>
      <c r="G863" s="24">
        <f>E863*(1+F863/100)</f>
        <v>9.8640000000000008</v>
      </c>
      <c r="H863" s="94"/>
      <c r="I863" s="119">
        <f>G863*H863</f>
        <v>0</v>
      </c>
      <c r="J863" s="124">
        <v>2.2563399999999998</v>
      </c>
      <c r="K863" s="125">
        <f>G863*J863</f>
        <v>22.256537760000001</v>
      </c>
      <c r="L863" s="124"/>
      <c r="M863" s="125">
        <f>G863*L863</f>
        <v>0</v>
      </c>
    </row>
    <row r="864" spans="1:13" s="155" customFormat="1" ht="11.25" outlineLevel="3">
      <c r="A864" s="151"/>
      <c r="B864" s="140"/>
      <c r="C864" s="152" t="s">
        <v>520</v>
      </c>
      <c r="D864" s="140"/>
      <c r="E864" s="31">
        <v>9.8640000000000008</v>
      </c>
      <c r="F864" s="95"/>
      <c r="G864" s="33"/>
      <c r="H864" s="95"/>
      <c r="I864" s="153"/>
      <c r="J864" s="154"/>
      <c r="K864" s="95"/>
      <c r="L864" s="95"/>
      <c r="M864" s="95"/>
    </row>
    <row r="865" spans="1:13" s="155" customFormat="1" ht="11.25" outlineLevel="3">
      <c r="A865" s="151"/>
      <c r="B865" s="140"/>
      <c r="C865" s="152"/>
      <c r="D865" s="140"/>
      <c r="E865" s="31">
        <v>0</v>
      </c>
      <c r="F865" s="95"/>
      <c r="G865" s="33"/>
      <c r="H865" s="95"/>
      <c r="I865" s="153"/>
      <c r="J865" s="154"/>
      <c r="K865" s="95"/>
      <c r="L865" s="95"/>
      <c r="M865" s="95"/>
    </row>
    <row r="866" spans="1:13" s="57" customFormat="1" ht="12" outlineLevel="2">
      <c r="A866" s="120">
        <v>3</v>
      </c>
      <c r="B866" s="121" t="s">
        <v>202</v>
      </c>
      <c r="C866" s="122" t="s">
        <v>1789</v>
      </c>
      <c r="D866" s="123" t="s">
        <v>42</v>
      </c>
      <c r="E866" s="24">
        <v>119.233</v>
      </c>
      <c r="F866" s="94">
        <v>0</v>
      </c>
      <c r="G866" s="24">
        <f>E866*(1+F866/100)</f>
        <v>119.233</v>
      </c>
      <c r="H866" s="94"/>
      <c r="I866" s="119">
        <f>G866*H866</f>
        <v>0</v>
      </c>
      <c r="J866" s="124"/>
      <c r="K866" s="125">
        <f>G866*J866</f>
        <v>0</v>
      </c>
      <c r="L866" s="124"/>
      <c r="M866" s="125">
        <f>G866*L866</f>
        <v>0</v>
      </c>
    </row>
    <row r="867" spans="1:13" s="155" customFormat="1" ht="11.25" outlineLevel="3">
      <c r="A867" s="151"/>
      <c r="B867" s="140"/>
      <c r="C867" s="152" t="s">
        <v>455</v>
      </c>
      <c r="D867" s="140"/>
      <c r="E867" s="31">
        <v>119.233</v>
      </c>
      <c r="F867" s="95"/>
      <c r="G867" s="33"/>
      <c r="H867" s="95"/>
      <c r="I867" s="153"/>
      <c r="J867" s="154"/>
      <c r="K867" s="95"/>
      <c r="L867" s="95"/>
      <c r="M867" s="95"/>
    </row>
    <row r="868" spans="1:13" s="57" customFormat="1" ht="24" outlineLevel="2">
      <c r="A868" s="120">
        <v>4</v>
      </c>
      <c r="B868" s="121" t="s">
        <v>204</v>
      </c>
      <c r="C868" s="122" t="s">
        <v>2072</v>
      </c>
      <c r="D868" s="123" t="s">
        <v>42</v>
      </c>
      <c r="E868" s="24">
        <v>71.235200000000006</v>
      </c>
      <c r="F868" s="94">
        <v>0</v>
      </c>
      <c r="G868" s="24">
        <f>E868*(1+F868/100)</f>
        <v>71.235200000000006</v>
      </c>
      <c r="H868" s="94"/>
      <c r="I868" s="119">
        <f>G868*H868</f>
        <v>0</v>
      </c>
      <c r="J868" s="124"/>
      <c r="K868" s="125">
        <f>G868*J868</f>
        <v>0</v>
      </c>
      <c r="L868" s="124"/>
      <c r="M868" s="125">
        <f>G868*L868</f>
        <v>0</v>
      </c>
    </row>
    <row r="869" spans="1:13" s="155" customFormat="1" ht="11.25" outlineLevel="3">
      <c r="A869" s="151"/>
      <c r="B869" s="140"/>
      <c r="C869" s="152" t="s">
        <v>574</v>
      </c>
      <c r="D869" s="140"/>
      <c r="E869" s="31">
        <v>17.1128</v>
      </c>
      <c r="F869" s="95"/>
      <c r="G869" s="33"/>
      <c r="H869" s="95"/>
      <c r="I869" s="153"/>
      <c r="J869" s="154"/>
      <c r="K869" s="95"/>
      <c r="L869" s="95"/>
      <c r="M869" s="95"/>
    </row>
    <row r="870" spans="1:13" s="155" customFormat="1" ht="11.25" outlineLevel="3">
      <c r="A870" s="151"/>
      <c r="B870" s="140"/>
      <c r="C870" s="152" t="s">
        <v>575</v>
      </c>
      <c r="D870" s="140"/>
      <c r="E870" s="31">
        <v>11.182799999999999</v>
      </c>
      <c r="F870" s="95"/>
      <c r="G870" s="33"/>
      <c r="H870" s="95"/>
      <c r="I870" s="153"/>
      <c r="J870" s="154"/>
      <c r="K870" s="95"/>
      <c r="L870" s="95"/>
      <c r="M870" s="95"/>
    </row>
    <row r="871" spans="1:13" s="155" customFormat="1" ht="11.25" outlineLevel="3">
      <c r="A871" s="151"/>
      <c r="B871" s="140"/>
      <c r="C871" s="152" t="s">
        <v>517</v>
      </c>
      <c r="D871" s="140"/>
      <c r="E871" s="31">
        <v>9.3755999999999986</v>
      </c>
      <c r="F871" s="95"/>
      <c r="G871" s="33"/>
      <c r="H871" s="95"/>
      <c r="I871" s="153"/>
      <c r="J871" s="154"/>
      <c r="K871" s="95"/>
      <c r="L871" s="95"/>
      <c r="M871" s="95"/>
    </row>
    <row r="872" spans="1:13" s="155" customFormat="1" ht="11.25" outlineLevel="3">
      <c r="A872" s="151"/>
      <c r="B872" s="140"/>
      <c r="C872" s="152" t="s">
        <v>520</v>
      </c>
      <c r="D872" s="140"/>
      <c r="E872" s="31">
        <v>9.8640000000000008</v>
      </c>
      <c r="F872" s="95"/>
      <c r="G872" s="33"/>
      <c r="H872" s="95"/>
      <c r="I872" s="153"/>
      <c r="J872" s="154"/>
      <c r="K872" s="95"/>
      <c r="L872" s="95"/>
      <c r="M872" s="95"/>
    </row>
    <row r="873" spans="1:13" s="155" customFormat="1" ht="11.25" outlineLevel="3">
      <c r="A873" s="151"/>
      <c r="B873" s="140"/>
      <c r="C873" s="152" t="s">
        <v>478</v>
      </c>
      <c r="D873" s="140"/>
      <c r="E873" s="31">
        <v>23.7</v>
      </c>
      <c r="F873" s="95"/>
      <c r="G873" s="33"/>
      <c r="H873" s="95"/>
      <c r="I873" s="153"/>
      <c r="J873" s="154"/>
      <c r="K873" s="95"/>
      <c r="L873" s="95"/>
      <c r="M873" s="95"/>
    </row>
    <row r="874" spans="1:13" s="57" customFormat="1" ht="12" outlineLevel="2">
      <c r="A874" s="120">
        <v>5</v>
      </c>
      <c r="B874" s="121" t="s">
        <v>207</v>
      </c>
      <c r="C874" s="122" t="s">
        <v>1560</v>
      </c>
      <c r="D874" s="123" t="s">
        <v>12</v>
      </c>
      <c r="E874" s="24">
        <v>3.9561543449999994</v>
      </c>
      <c r="F874" s="94">
        <v>0</v>
      </c>
      <c r="G874" s="24">
        <f>E874*(1+F874/100)</f>
        <v>3.9561543449999994</v>
      </c>
      <c r="H874" s="94"/>
      <c r="I874" s="119">
        <f>G874*H874</f>
        <v>0</v>
      </c>
      <c r="J874" s="124">
        <v>1.06277</v>
      </c>
      <c r="K874" s="125">
        <f>G874*J874</f>
        <v>4.2044821532356496</v>
      </c>
      <c r="L874" s="124"/>
      <c r="M874" s="125">
        <f>G874*L874</f>
        <v>0</v>
      </c>
    </row>
    <row r="875" spans="1:13" s="155" customFormat="1" ht="11.25" outlineLevel="3">
      <c r="A875" s="151"/>
      <c r="B875" s="140"/>
      <c r="C875" s="152" t="s">
        <v>855</v>
      </c>
      <c r="D875" s="140"/>
      <c r="E875" s="31">
        <v>0</v>
      </c>
      <c r="F875" s="95"/>
      <c r="G875" s="33"/>
      <c r="H875" s="95"/>
      <c r="I875" s="153"/>
      <c r="J875" s="154"/>
      <c r="K875" s="95"/>
      <c r="L875" s="95"/>
      <c r="M875" s="95"/>
    </row>
    <row r="876" spans="1:13" s="155" customFormat="1" ht="11.25" outlineLevel="3">
      <c r="A876" s="151"/>
      <c r="B876" s="140"/>
      <c r="C876" s="152" t="s">
        <v>925</v>
      </c>
      <c r="D876" s="140"/>
      <c r="E876" s="31">
        <v>0.75833234099999991</v>
      </c>
      <c r="F876" s="95"/>
      <c r="G876" s="33"/>
      <c r="H876" s="95"/>
      <c r="I876" s="153"/>
      <c r="J876" s="154"/>
      <c r="K876" s="95"/>
      <c r="L876" s="95"/>
      <c r="M876" s="95"/>
    </row>
    <row r="877" spans="1:13" s="155" customFormat="1" ht="11.25" outlineLevel="3">
      <c r="A877" s="151"/>
      <c r="B877" s="140"/>
      <c r="C877" s="152" t="s">
        <v>926</v>
      </c>
      <c r="D877" s="140"/>
      <c r="E877" s="31">
        <v>0.66073573799999985</v>
      </c>
      <c r="F877" s="95"/>
      <c r="G877" s="33"/>
      <c r="H877" s="95"/>
      <c r="I877" s="153"/>
      <c r="J877" s="154"/>
      <c r="K877" s="95"/>
      <c r="L877" s="95"/>
      <c r="M877" s="95"/>
    </row>
    <row r="878" spans="1:13" s="155" customFormat="1" ht="11.25" outlineLevel="3">
      <c r="A878" s="151"/>
      <c r="B878" s="140"/>
      <c r="C878" s="152" t="s">
        <v>927</v>
      </c>
      <c r="D878" s="140"/>
      <c r="E878" s="31">
        <v>0.55395732599999992</v>
      </c>
      <c r="F878" s="95"/>
      <c r="G878" s="33"/>
      <c r="H878" s="95"/>
      <c r="I878" s="153"/>
      <c r="J878" s="154"/>
      <c r="K878" s="95"/>
      <c r="L878" s="95"/>
      <c r="M878" s="95"/>
    </row>
    <row r="879" spans="1:13" s="155" customFormat="1" ht="11.25" outlineLevel="3">
      <c r="A879" s="151"/>
      <c r="B879" s="140"/>
      <c r="C879" s="152" t="s">
        <v>928</v>
      </c>
      <c r="D879" s="140"/>
      <c r="E879" s="31">
        <v>0.58281443999999993</v>
      </c>
      <c r="F879" s="95"/>
      <c r="G879" s="33"/>
      <c r="H879" s="95"/>
      <c r="I879" s="153"/>
      <c r="J879" s="154"/>
      <c r="K879" s="95"/>
      <c r="L879" s="95"/>
      <c r="M879" s="95"/>
    </row>
    <row r="880" spans="1:13" s="155" customFormat="1" ht="11.25" outlineLevel="3">
      <c r="A880" s="151"/>
      <c r="B880" s="140"/>
      <c r="C880" s="152" t="s">
        <v>857</v>
      </c>
      <c r="D880" s="140"/>
      <c r="E880" s="31">
        <v>1.4003144999999999</v>
      </c>
      <c r="F880" s="95"/>
      <c r="G880" s="33"/>
      <c r="H880" s="95"/>
      <c r="I880" s="153"/>
      <c r="J880" s="154"/>
      <c r="K880" s="95"/>
      <c r="L880" s="95"/>
      <c r="M880" s="95"/>
    </row>
    <row r="881" spans="1:13" s="155" customFormat="1" ht="11.25" outlineLevel="3">
      <c r="A881" s="151"/>
      <c r="B881" s="140"/>
      <c r="C881" s="152" t="s">
        <v>1</v>
      </c>
      <c r="D881" s="140"/>
      <c r="E881" s="31">
        <v>3.9561543449999994</v>
      </c>
      <c r="F881" s="95"/>
      <c r="G881" s="33"/>
      <c r="H881" s="95"/>
      <c r="I881" s="153"/>
      <c r="J881" s="154"/>
      <c r="K881" s="95"/>
      <c r="L881" s="95"/>
      <c r="M881" s="95"/>
    </row>
    <row r="882" spans="1:13" s="57" customFormat="1" ht="12" outlineLevel="2">
      <c r="A882" s="120">
        <v>6</v>
      </c>
      <c r="B882" s="121" t="s">
        <v>208</v>
      </c>
      <c r="C882" s="122" t="s">
        <v>1691</v>
      </c>
      <c r="D882" s="123" t="s">
        <v>41</v>
      </c>
      <c r="E882" s="24">
        <v>765.17</v>
      </c>
      <c r="F882" s="94">
        <v>0</v>
      </c>
      <c r="G882" s="24">
        <f>E882*(1+F882/100)</f>
        <v>765.17</v>
      </c>
      <c r="H882" s="94"/>
      <c r="I882" s="119">
        <f>G882*H882</f>
        <v>0</v>
      </c>
      <c r="J882" s="124">
        <v>1.2E-4</v>
      </c>
      <c r="K882" s="125">
        <f>G882*J882</f>
        <v>9.1820399999999996E-2</v>
      </c>
      <c r="L882" s="124"/>
      <c r="M882" s="125">
        <f>G882*L882</f>
        <v>0</v>
      </c>
    </row>
    <row r="883" spans="1:13" s="155" customFormat="1" ht="11.25" outlineLevel="3">
      <c r="A883" s="151"/>
      <c r="B883" s="140"/>
      <c r="C883" s="152" t="s">
        <v>378</v>
      </c>
      <c r="D883" s="140"/>
      <c r="E883" s="31">
        <v>213.91</v>
      </c>
      <c r="F883" s="95"/>
      <c r="G883" s="33"/>
      <c r="H883" s="95"/>
      <c r="I883" s="153"/>
      <c r="J883" s="154"/>
      <c r="K883" s="95"/>
      <c r="L883" s="95"/>
      <c r="M883" s="95"/>
    </row>
    <row r="884" spans="1:13" s="155" customFormat="1" ht="11.25" outlineLevel="3">
      <c r="A884" s="151"/>
      <c r="B884" s="140"/>
      <c r="C884" s="152" t="s">
        <v>379</v>
      </c>
      <c r="D884" s="140"/>
      <c r="E884" s="31">
        <v>156.26</v>
      </c>
      <c r="F884" s="95"/>
      <c r="G884" s="33"/>
      <c r="H884" s="95"/>
      <c r="I884" s="153"/>
      <c r="J884" s="154"/>
      <c r="K884" s="95"/>
      <c r="L884" s="95"/>
      <c r="M884" s="95"/>
    </row>
    <row r="885" spans="1:13" s="155" customFormat="1" ht="11.25" outlineLevel="3">
      <c r="A885" s="151"/>
      <c r="B885" s="140"/>
      <c r="C885" s="152" t="s">
        <v>361</v>
      </c>
      <c r="D885" s="140"/>
      <c r="E885" s="31">
        <v>395</v>
      </c>
      <c r="F885" s="95"/>
      <c r="G885" s="33"/>
      <c r="H885" s="95"/>
      <c r="I885" s="153"/>
      <c r="J885" s="154"/>
      <c r="K885" s="95"/>
      <c r="L885" s="95"/>
      <c r="M885" s="95"/>
    </row>
    <row r="886" spans="1:13" s="57" customFormat="1" ht="24" outlineLevel="2">
      <c r="A886" s="120">
        <v>7</v>
      </c>
      <c r="B886" s="121" t="s">
        <v>201</v>
      </c>
      <c r="C886" s="122" t="s">
        <v>2062</v>
      </c>
      <c r="D886" s="123" t="s">
        <v>42</v>
      </c>
      <c r="E886" s="24">
        <v>3.69604</v>
      </c>
      <c r="F886" s="94">
        <v>0</v>
      </c>
      <c r="G886" s="24">
        <f>E886*(1+F886/100)</f>
        <v>3.69604</v>
      </c>
      <c r="H886" s="94"/>
      <c r="I886" s="119">
        <f>G886*H886</f>
        <v>0</v>
      </c>
      <c r="J886" s="124">
        <v>2.2563399999999998</v>
      </c>
      <c r="K886" s="125">
        <f>G886*J886</f>
        <v>8.3395228935999999</v>
      </c>
      <c r="L886" s="124"/>
      <c r="M886" s="125">
        <f>G886*L886</f>
        <v>0</v>
      </c>
    </row>
    <row r="887" spans="1:13" s="155" customFormat="1" ht="11.25" outlineLevel="3">
      <c r="A887" s="151"/>
      <c r="B887" s="140"/>
      <c r="C887" s="152" t="s">
        <v>460</v>
      </c>
      <c r="D887" s="140"/>
      <c r="E887" s="31">
        <v>0</v>
      </c>
      <c r="F887" s="95"/>
      <c r="G887" s="33"/>
      <c r="H887" s="95"/>
      <c r="I887" s="153"/>
      <c r="J887" s="154"/>
      <c r="K887" s="95"/>
      <c r="L887" s="95"/>
      <c r="M887" s="95"/>
    </row>
    <row r="888" spans="1:13" s="155" customFormat="1" ht="11.25" outlineLevel="3">
      <c r="A888" s="151"/>
      <c r="B888" s="140"/>
      <c r="C888" s="152" t="s">
        <v>1400</v>
      </c>
      <c r="D888" s="140"/>
      <c r="E888" s="31">
        <v>0.46799999999999997</v>
      </c>
      <c r="F888" s="95"/>
      <c r="G888" s="33"/>
      <c r="H888" s="95"/>
      <c r="I888" s="153"/>
      <c r="J888" s="154"/>
      <c r="K888" s="95"/>
      <c r="L888" s="95"/>
      <c r="M888" s="95"/>
    </row>
    <row r="889" spans="1:13" s="155" customFormat="1" ht="11.25" outlineLevel="3">
      <c r="A889" s="151"/>
      <c r="B889" s="140"/>
      <c r="C889" s="152" t="s">
        <v>84</v>
      </c>
      <c r="D889" s="140"/>
      <c r="E889" s="31">
        <v>0</v>
      </c>
      <c r="F889" s="95"/>
      <c r="G889" s="33"/>
      <c r="H889" s="95"/>
      <c r="I889" s="153"/>
      <c r="J889" s="154"/>
      <c r="K889" s="95"/>
      <c r="L889" s="95"/>
      <c r="M889" s="95"/>
    </row>
    <row r="890" spans="1:13" s="155" customFormat="1" ht="11.25" outlineLevel="3">
      <c r="A890" s="151"/>
      <c r="B890" s="140"/>
      <c r="C890" s="152" t="s">
        <v>1079</v>
      </c>
      <c r="D890" s="140"/>
      <c r="E890" s="31">
        <v>0</v>
      </c>
      <c r="F890" s="95"/>
      <c r="G890" s="33"/>
      <c r="H890" s="95"/>
      <c r="I890" s="153"/>
      <c r="J890" s="154"/>
      <c r="K890" s="95"/>
      <c r="L890" s="95"/>
      <c r="M890" s="95"/>
    </row>
    <row r="891" spans="1:13" s="155" customFormat="1" ht="11.25" outlineLevel="3">
      <c r="A891" s="151"/>
      <c r="B891" s="140"/>
      <c r="C891" s="152" t="s">
        <v>1085</v>
      </c>
      <c r="D891" s="140"/>
      <c r="E891" s="31">
        <v>2.028</v>
      </c>
      <c r="F891" s="95"/>
      <c r="G891" s="33"/>
      <c r="H891" s="95"/>
      <c r="I891" s="153"/>
      <c r="J891" s="154"/>
      <c r="K891" s="95"/>
      <c r="L891" s="95"/>
      <c r="M891" s="95"/>
    </row>
    <row r="892" spans="1:13" s="155" customFormat="1" ht="11.25" outlineLevel="3">
      <c r="A892" s="151"/>
      <c r="B892" s="140"/>
      <c r="C892" s="152" t="s">
        <v>1354</v>
      </c>
      <c r="D892" s="140"/>
      <c r="E892" s="31">
        <v>0.67620000000000002</v>
      </c>
      <c r="F892" s="95"/>
      <c r="G892" s="33"/>
      <c r="H892" s="95"/>
      <c r="I892" s="153"/>
      <c r="J892" s="154"/>
      <c r="K892" s="95"/>
      <c r="L892" s="95"/>
      <c r="M892" s="95"/>
    </row>
    <row r="893" spans="1:13" s="155" customFormat="1" ht="11.25" outlineLevel="3">
      <c r="A893" s="151"/>
      <c r="B893" s="140"/>
      <c r="C893" s="152" t="s">
        <v>1004</v>
      </c>
      <c r="D893" s="140"/>
      <c r="E893" s="31">
        <v>0.28439999999999999</v>
      </c>
      <c r="F893" s="95"/>
      <c r="G893" s="33"/>
      <c r="H893" s="95"/>
      <c r="I893" s="153"/>
      <c r="J893" s="154"/>
      <c r="K893" s="95"/>
      <c r="L893" s="95"/>
      <c r="M893" s="95"/>
    </row>
    <row r="894" spans="1:13" s="155" customFormat="1" ht="11.25" outlineLevel="3">
      <c r="A894" s="151"/>
      <c r="B894" s="140"/>
      <c r="C894" s="152" t="s">
        <v>498</v>
      </c>
      <c r="D894" s="140"/>
      <c r="E894" s="31">
        <v>0</v>
      </c>
      <c r="F894" s="95"/>
      <c r="G894" s="33"/>
      <c r="H894" s="95"/>
      <c r="I894" s="153"/>
      <c r="J894" s="154"/>
      <c r="K894" s="95"/>
      <c r="L894" s="95"/>
      <c r="M894" s="95"/>
    </row>
    <row r="895" spans="1:13" s="155" customFormat="1" ht="11.25" outlineLevel="3">
      <c r="A895" s="151"/>
      <c r="B895" s="140"/>
      <c r="C895" s="152" t="s">
        <v>868</v>
      </c>
      <c r="D895" s="140"/>
      <c r="E895" s="31">
        <v>0.23943999999999999</v>
      </c>
      <c r="F895" s="95"/>
      <c r="G895" s="33"/>
      <c r="H895" s="95"/>
      <c r="I895" s="153"/>
      <c r="J895" s="154"/>
      <c r="K895" s="95"/>
      <c r="L895" s="95"/>
      <c r="M895" s="95"/>
    </row>
    <row r="896" spans="1:13" s="57" customFormat="1" ht="12" outlineLevel="2">
      <c r="A896" s="120">
        <v>8</v>
      </c>
      <c r="B896" s="121" t="s">
        <v>203</v>
      </c>
      <c r="C896" s="122" t="s">
        <v>1802</v>
      </c>
      <c r="D896" s="123" t="s">
        <v>42</v>
      </c>
      <c r="E896" s="24">
        <v>3.69604</v>
      </c>
      <c r="F896" s="94">
        <v>0</v>
      </c>
      <c r="G896" s="24">
        <f>E896*(1+F896/100)</f>
        <v>3.69604</v>
      </c>
      <c r="H896" s="94"/>
      <c r="I896" s="119">
        <f>G896*H896</f>
        <v>0</v>
      </c>
      <c r="J896" s="124"/>
      <c r="K896" s="125">
        <f>G896*J896</f>
        <v>0</v>
      </c>
      <c r="L896" s="124"/>
      <c r="M896" s="125">
        <f>G896*L896</f>
        <v>0</v>
      </c>
    </row>
    <row r="897" spans="1:13" s="155" customFormat="1" ht="11.25" outlineLevel="3">
      <c r="A897" s="151"/>
      <c r="B897" s="140"/>
      <c r="C897" s="152" t="s">
        <v>460</v>
      </c>
      <c r="D897" s="140"/>
      <c r="E897" s="31">
        <v>0</v>
      </c>
      <c r="F897" s="95"/>
      <c r="G897" s="33"/>
      <c r="H897" s="95"/>
      <c r="I897" s="153"/>
      <c r="J897" s="154"/>
      <c r="K897" s="95"/>
      <c r="L897" s="95"/>
      <c r="M897" s="95"/>
    </row>
    <row r="898" spans="1:13" s="155" customFormat="1" ht="11.25" outlineLevel="3">
      <c r="A898" s="151"/>
      <c r="B898" s="140"/>
      <c r="C898" s="152" t="s">
        <v>1400</v>
      </c>
      <c r="D898" s="140"/>
      <c r="E898" s="31">
        <v>0.46799999999999997</v>
      </c>
      <c r="F898" s="95"/>
      <c r="G898" s="33"/>
      <c r="H898" s="95"/>
      <c r="I898" s="153"/>
      <c r="J898" s="154"/>
      <c r="K898" s="95"/>
      <c r="L898" s="95"/>
      <c r="M898" s="95"/>
    </row>
    <row r="899" spans="1:13" s="155" customFormat="1" ht="11.25" outlineLevel="3">
      <c r="A899" s="151"/>
      <c r="B899" s="140"/>
      <c r="C899" s="152" t="s">
        <v>84</v>
      </c>
      <c r="D899" s="140"/>
      <c r="E899" s="31">
        <v>0</v>
      </c>
      <c r="F899" s="95"/>
      <c r="G899" s="33"/>
      <c r="H899" s="95"/>
      <c r="I899" s="153"/>
      <c r="J899" s="154"/>
      <c r="K899" s="95"/>
      <c r="L899" s="95"/>
      <c r="M899" s="95"/>
    </row>
    <row r="900" spans="1:13" s="155" customFormat="1" ht="11.25" outlineLevel="3">
      <c r="A900" s="151"/>
      <c r="B900" s="140"/>
      <c r="C900" s="152" t="s">
        <v>1079</v>
      </c>
      <c r="D900" s="140"/>
      <c r="E900" s="31">
        <v>0</v>
      </c>
      <c r="F900" s="95"/>
      <c r="G900" s="33"/>
      <c r="H900" s="95"/>
      <c r="I900" s="153"/>
      <c r="J900" s="154"/>
      <c r="K900" s="95"/>
      <c r="L900" s="95"/>
      <c r="M900" s="95"/>
    </row>
    <row r="901" spans="1:13" s="155" customFormat="1" ht="11.25" outlineLevel="3">
      <c r="A901" s="151"/>
      <c r="B901" s="140"/>
      <c r="C901" s="152" t="s">
        <v>1085</v>
      </c>
      <c r="D901" s="140"/>
      <c r="E901" s="31">
        <v>2.028</v>
      </c>
      <c r="F901" s="95"/>
      <c r="G901" s="33"/>
      <c r="H901" s="95"/>
      <c r="I901" s="153"/>
      <c r="J901" s="154"/>
      <c r="K901" s="95"/>
      <c r="L901" s="95"/>
      <c r="M901" s="95"/>
    </row>
    <row r="902" spans="1:13" s="155" customFormat="1" ht="11.25" outlineLevel="3">
      <c r="A902" s="151"/>
      <c r="B902" s="140"/>
      <c r="C902" s="152" t="s">
        <v>1354</v>
      </c>
      <c r="D902" s="140"/>
      <c r="E902" s="31">
        <v>0.67620000000000002</v>
      </c>
      <c r="F902" s="95"/>
      <c r="G902" s="33"/>
      <c r="H902" s="95"/>
      <c r="I902" s="153"/>
      <c r="J902" s="154"/>
      <c r="K902" s="95"/>
      <c r="L902" s="95"/>
      <c r="M902" s="95"/>
    </row>
    <row r="903" spans="1:13" s="155" customFormat="1" ht="11.25" outlineLevel="3">
      <c r="A903" s="151"/>
      <c r="B903" s="140"/>
      <c r="C903" s="152" t="s">
        <v>1004</v>
      </c>
      <c r="D903" s="140"/>
      <c r="E903" s="31">
        <v>0.28439999999999999</v>
      </c>
      <c r="F903" s="95"/>
      <c r="G903" s="33"/>
      <c r="H903" s="95"/>
      <c r="I903" s="153"/>
      <c r="J903" s="154"/>
      <c r="K903" s="95"/>
      <c r="L903" s="95"/>
      <c r="M903" s="95"/>
    </row>
    <row r="904" spans="1:13" s="155" customFormat="1" ht="11.25" outlineLevel="3">
      <c r="A904" s="151"/>
      <c r="B904" s="140"/>
      <c r="C904" s="152" t="s">
        <v>498</v>
      </c>
      <c r="D904" s="140"/>
      <c r="E904" s="31">
        <v>0</v>
      </c>
      <c r="F904" s="95"/>
      <c r="G904" s="33"/>
      <c r="H904" s="95"/>
      <c r="I904" s="153"/>
      <c r="J904" s="154"/>
      <c r="K904" s="95"/>
      <c r="L904" s="95"/>
      <c r="M904" s="95"/>
    </row>
    <row r="905" spans="1:13" s="155" customFormat="1" ht="11.25" outlineLevel="3">
      <c r="A905" s="151"/>
      <c r="B905" s="140"/>
      <c r="C905" s="152" t="s">
        <v>868</v>
      </c>
      <c r="D905" s="140"/>
      <c r="E905" s="31">
        <v>0.23943999999999999</v>
      </c>
      <c r="F905" s="95"/>
      <c r="G905" s="33"/>
      <c r="H905" s="95"/>
      <c r="I905" s="153"/>
      <c r="J905" s="154"/>
      <c r="K905" s="95"/>
      <c r="L905" s="95"/>
      <c r="M905" s="95"/>
    </row>
    <row r="906" spans="1:13" s="57" customFormat="1" ht="24" outlineLevel="2">
      <c r="A906" s="120">
        <v>9</v>
      </c>
      <c r="B906" s="121" t="s">
        <v>205</v>
      </c>
      <c r="C906" s="122" t="s">
        <v>2083</v>
      </c>
      <c r="D906" s="123" t="s">
        <v>42</v>
      </c>
      <c r="E906" s="24">
        <v>4.16404</v>
      </c>
      <c r="F906" s="94">
        <v>0</v>
      </c>
      <c r="G906" s="24">
        <f>E906*(1+F906/100)</f>
        <v>4.16404</v>
      </c>
      <c r="H906" s="94"/>
      <c r="I906" s="119">
        <f>G906*H906</f>
        <v>0</v>
      </c>
      <c r="J906" s="124"/>
      <c r="K906" s="125">
        <f>G906*J906</f>
        <v>0</v>
      </c>
      <c r="L906" s="124"/>
      <c r="M906" s="125">
        <f>G906*L906</f>
        <v>0</v>
      </c>
    </row>
    <row r="907" spans="1:13" s="155" customFormat="1" ht="11.25" outlineLevel="3">
      <c r="A907" s="151"/>
      <c r="B907" s="140"/>
      <c r="C907" s="152" t="s">
        <v>460</v>
      </c>
      <c r="D907" s="140"/>
      <c r="E907" s="31">
        <v>0</v>
      </c>
      <c r="F907" s="95"/>
      <c r="G907" s="33"/>
      <c r="H907" s="95"/>
      <c r="I907" s="153"/>
      <c r="J907" s="154"/>
      <c r="K907" s="95"/>
      <c r="L907" s="95"/>
      <c r="M907" s="95"/>
    </row>
    <row r="908" spans="1:13" s="155" customFormat="1" ht="11.25" outlineLevel="3">
      <c r="A908" s="151"/>
      <c r="B908" s="140"/>
      <c r="C908" s="152" t="s">
        <v>1471</v>
      </c>
      <c r="D908" s="140"/>
      <c r="E908" s="31">
        <v>0.93599999999999994</v>
      </c>
      <c r="F908" s="95"/>
      <c r="G908" s="33"/>
      <c r="H908" s="95"/>
      <c r="I908" s="153"/>
      <c r="J908" s="154"/>
      <c r="K908" s="95"/>
      <c r="L908" s="95"/>
      <c r="M908" s="95"/>
    </row>
    <row r="909" spans="1:13" s="155" customFormat="1" ht="11.25" outlineLevel="3">
      <c r="A909" s="151"/>
      <c r="B909" s="140"/>
      <c r="C909" s="152" t="s">
        <v>84</v>
      </c>
      <c r="D909" s="140"/>
      <c r="E909" s="31">
        <v>0</v>
      </c>
      <c r="F909" s="95"/>
      <c r="G909" s="33"/>
      <c r="H909" s="95"/>
      <c r="I909" s="153"/>
      <c r="J909" s="154"/>
      <c r="K909" s="95"/>
      <c r="L909" s="95"/>
      <c r="M909" s="95"/>
    </row>
    <row r="910" spans="1:13" s="155" customFormat="1" ht="11.25" outlineLevel="3">
      <c r="A910" s="151"/>
      <c r="B910" s="140"/>
      <c r="C910" s="152" t="s">
        <v>1079</v>
      </c>
      <c r="D910" s="140"/>
      <c r="E910" s="31">
        <v>0</v>
      </c>
      <c r="F910" s="95"/>
      <c r="G910" s="33"/>
      <c r="H910" s="95"/>
      <c r="I910" s="153"/>
      <c r="J910" s="154"/>
      <c r="K910" s="95"/>
      <c r="L910" s="95"/>
      <c r="M910" s="95"/>
    </row>
    <row r="911" spans="1:13" s="155" customFormat="1" ht="11.25" outlineLevel="3">
      <c r="A911" s="151"/>
      <c r="B911" s="140"/>
      <c r="C911" s="152" t="s">
        <v>1147</v>
      </c>
      <c r="D911" s="140"/>
      <c r="E911" s="31">
        <v>2.028</v>
      </c>
      <c r="F911" s="95"/>
      <c r="G911" s="33"/>
      <c r="H911" s="95"/>
      <c r="I911" s="153"/>
      <c r="J911" s="154"/>
      <c r="K911" s="95"/>
      <c r="L911" s="95"/>
      <c r="M911" s="95"/>
    </row>
    <row r="912" spans="1:13" s="155" customFormat="1" ht="22.5" outlineLevel="3">
      <c r="A912" s="151"/>
      <c r="B912" s="140"/>
      <c r="C912" s="152" t="s">
        <v>1387</v>
      </c>
      <c r="D912" s="140"/>
      <c r="E912" s="31">
        <v>0.67620000000000002</v>
      </c>
      <c r="F912" s="95"/>
      <c r="G912" s="33"/>
      <c r="H912" s="95"/>
      <c r="I912" s="153"/>
      <c r="J912" s="154"/>
      <c r="K912" s="95"/>
      <c r="L912" s="95"/>
      <c r="M912" s="95"/>
    </row>
    <row r="913" spans="1:13" s="155" customFormat="1" ht="11.25" outlineLevel="3">
      <c r="A913" s="151"/>
      <c r="B913" s="140"/>
      <c r="C913" s="152" t="s">
        <v>1040</v>
      </c>
      <c r="D913" s="140"/>
      <c r="E913" s="31">
        <v>0.28439999999999999</v>
      </c>
      <c r="F913" s="95"/>
      <c r="G913" s="33"/>
      <c r="H913" s="95"/>
      <c r="I913" s="153"/>
      <c r="J913" s="154"/>
      <c r="K913" s="95"/>
      <c r="L913" s="95"/>
      <c r="M913" s="95"/>
    </row>
    <row r="914" spans="1:13" s="155" customFormat="1" ht="11.25" outlineLevel="3">
      <c r="A914" s="151"/>
      <c r="B914" s="140"/>
      <c r="C914" s="152" t="s">
        <v>498</v>
      </c>
      <c r="D914" s="140"/>
      <c r="E914" s="31">
        <v>0</v>
      </c>
      <c r="F914" s="95"/>
      <c r="G914" s="33"/>
      <c r="H914" s="95"/>
      <c r="I914" s="153"/>
      <c r="J914" s="154"/>
      <c r="K914" s="95"/>
      <c r="L914" s="95"/>
      <c r="M914" s="95"/>
    </row>
    <row r="915" spans="1:13" s="155" customFormat="1" ht="11.25" outlineLevel="3">
      <c r="A915" s="151"/>
      <c r="B915" s="140"/>
      <c r="C915" s="152" t="s">
        <v>974</v>
      </c>
      <c r="D915" s="140"/>
      <c r="E915" s="31">
        <v>0.23943999999999999</v>
      </c>
      <c r="F915" s="95"/>
      <c r="G915" s="33"/>
      <c r="H915" s="95"/>
      <c r="I915" s="153"/>
      <c r="J915" s="154"/>
      <c r="K915" s="95"/>
      <c r="L915" s="95"/>
      <c r="M915" s="95"/>
    </row>
    <row r="916" spans="1:13" s="57" customFormat="1" ht="12" outlineLevel="2">
      <c r="A916" s="120">
        <v>10</v>
      </c>
      <c r="B916" s="121" t="s">
        <v>206</v>
      </c>
      <c r="C916" s="122" t="s">
        <v>1763</v>
      </c>
      <c r="D916" s="123" t="s">
        <v>42</v>
      </c>
      <c r="E916" s="24">
        <v>3.69604</v>
      </c>
      <c r="F916" s="94">
        <v>0</v>
      </c>
      <c r="G916" s="24">
        <f>E916*(1+F916/100)</f>
        <v>3.69604</v>
      </c>
      <c r="H916" s="94"/>
      <c r="I916" s="119">
        <f>G916*H916</f>
        <v>0</v>
      </c>
      <c r="J916" s="124"/>
      <c r="K916" s="125">
        <f>G916*J916</f>
        <v>0</v>
      </c>
      <c r="L916" s="124"/>
      <c r="M916" s="125">
        <f>G916*L916</f>
        <v>0</v>
      </c>
    </row>
    <row r="917" spans="1:13" s="155" customFormat="1" ht="11.25" outlineLevel="3">
      <c r="A917" s="151"/>
      <c r="B917" s="140"/>
      <c r="C917" s="152" t="s">
        <v>460</v>
      </c>
      <c r="D917" s="140"/>
      <c r="E917" s="31">
        <v>0</v>
      </c>
      <c r="F917" s="95"/>
      <c r="G917" s="33"/>
      <c r="H917" s="95"/>
      <c r="I917" s="153"/>
      <c r="J917" s="154"/>
      <c r="K917" s="95"/>
      <c r="L917" s="95"/>
      <c r="M917" s="95"/>
    </row>
    <row r="918" spans="1:13" s="155" customFormat="1" ht="11.25" outlineLevel="3">
      <c r="A918" s="151"/>
      <c r="B918" s="140"/>
      <c r="C918" s="152" t="s">
        <v>1400</v>
      </c>
      <c r="D918" s="140"/>
      <c r="E918" s="31">
        <v>0.46799999999999997</v>
      </c>
      <c r="F918" s="95"/>
      <c r="G918" s="33"/>
      <c r="H918" s="95"/>
      <c r="I918" s="153"/>
      <c r="J918" s="154"/>
      <c r="K918" s="95"/>
      <c r="L918" s="95"/>
      <c r="M918" s="95"/>
    </row>
    <row r="919" spans="1:13" s="155" customFormat="1" ht="11.25" outlineLevel="3">
      <c r="A919" s="151"/>
      <c r="B919" s="140"/>
      <c r="C919" s="152" t="s">
        <v>84</v>
      </c>
      <c r="D919" s="140"/>
      <c r="E919" s="31">
        <v>0</v>
      </c>
      <c r="F919" s="95"/>
      <c r="G919" s="33"/>
      <c r="H919" s="95"/>
      <c r="I919" s="153"/>
      <c r="J919" s="154"/>
      <c r="K919" s="95"/>
      <c r="L919" s="95"/>
      <c r="M919" s="95"/>
    </row>
    <row r="920" spans="1:13" s="155" customFormat="1" ht="11.25" outlineLevel="3">
      <c r="A920" s="151"/>
      <c r="B920" s="140"/>
      <c r="C920" s="152" t="s">
        <v>1079</v>
      </c>
      <c r="D920" s="140"/>
      <c r="E920" s="31">
        <v>0</v>
      </c>
      <c r="F920" s="95"/>
      <c r="G920" s="33"/>
      <c r="H920" s="95"/>
      <c r="I920" s="153"/>
      <c r="J920" s="154"/>
      <c r="K920" s="95"/>
      <c r="L920" s="95"/>
      <c r="M920" s="95"/>
    </row>
    <row r="921" spans="1:13" s="155" customFormat="1" ht="11.25" outlineLevel="3">
      <c r="A921" s="151"/>
      <c r="B921" s="140"/>
      <c r="C921" s="152" t="s">
        <v>1085</v>
      </c>
      <c r="D921" s="140"/>
      <c r="E921" s="31">
        <v>2.028</v>
      </c>
      <c r="F921" s="95"/>
      <c r="G921" s="33"/>
      <c r="H921" s="95"/>
      <c r="I921" s="153"/>
      <c r="J921" s="154"/>
      <c r="K921" s="95"/>
      <c r="L921" s="95"/>
      <c r="M921" s="95"/>
    </row>
    <row r="922" spans="1:13" s="155" customFormat="1" ht="11.25" outlineLevel="3">
      <c r="A922" s="151"/>
      <c r="B922" s="140"/>
      <c r="C922" s="152" t="s">
        <v>1354</v>
      </c>
      <c r="D922" s="140"/>
      <c r="E922" s="31">
        <v>0.67620000000000002</v>
      </c>
      <c r="F922" s="95"/>
      <c r="G922" s="33"/>
      <c r="H922" s="95"/>
      <c r="I922" s="153"/>
      <c r="J922" s="154"/>
      <c r="K922" s="95"/>
      <c r="L922" s="95"/>
      <c r="M922" s="95"/>
    </row>
    <row r="923" spans="1:13" s="155" customFormat="1" ht="11.25" outlineLevel="3">
      <c r="A923" s="151"/>
      <c r="B923" s="140"/>
      <c r="C923" s="152" t="s">
        <v>1004</v>
      </c>
      <c r="D923" s="140"/>
      <c r="E923" s="31">
        <v>0.28439999999999999</v>
      </c>
      <c r="F923" s="95"/>
      <c r="G923" s="33"/>
      <c r="H923" s="95"/>
      <c r="I923" s="153"/>
      <c r="J923" s="154"/>
      <c r="K923" s="95"/>
      <c r="L923" s="95"/>
      <c r="M923" s="95"/>
    </row>
    <row r="924" spans="1:13" s="155" customFormat="1" ht="11.25" outlineLevel="3">
      <c r="A924" s="151"/>
      <c r="B924" s="140"/>
      <c r="C924" s="152" t="s">
        <v>498</v>
      </c>
      <c r="D924" s="140"/>
      <c r="E924" s="31">
        <v>0</v>
      </c>
      <c r="F924" s="95"/>
      <c r="G924" s="33"/>
      <c r="H924" s="95"/>
      <c r="I924" s="153"/>
      <c r="J924" s="154"/>
      <c r="K924" s="95"/>
      <c r="L924" s="95"/>
      <c r="M924" s="95"/>
    </row>
    <row r="925" spans="1:13" s="155" customFormat="1" ht="11.25" outlineLevel="3">
      <c r="A925" s="151"/>
      <c r="B925" s="140"/>
      <c r="C925" s="152" t="s">
        <v>868</v>
      </c>
      <c r="D925" s="140"/>
      <c r="E925" s="31">
        <v>0.23943999999999999</v>
      </c>
      <c r="F925" s="95"/>
      <c r="G925" s="33"/>
      <c r="H925" s="95"/>
      <c r="I925" s="153"/>
      <c r="J925" s="154"/>
      <c r="K925" s="95"/>
      <c r="L925" s="95"/>
      <c r="M925" s="95"/>
    </row>
    <row r="926" spans="1:13" s="57" customFormat="1" ht="12" outlineLevel="2">
      <c r="A926" s="120">
        <v>11</v>
      </c>
      <c r="B926" s="121" t="s">
        <v>207</v>
      </c>
      <c r="C926" s="122" t="s">
        <v>1560</v>
      </c>
      <c r="D926" s="123" t="s">
        <v>12</v>
      </c>
      <c r="E926" s="24">
        <v>0.19955339799999999</v>
      </c>
      <c r="F926" s="94">
        <v>0</v>
      </c>
      <c r="G926" s="24">
        <f>E926*(1+F926/100)</f>
        <v>0.19955339799999999</v>
      </c>
      <c r="H926" s="94"/>
      <c r="I926" s="119">
        <f>G926*H926</f>
        <v>0</v>
      </c>
      <c r="J926" s="124">
        <v>1.06277</v>
      </c>
      <c r="K926" s="125">
        <f>G926*J926</f>
        <v>0.21207936479245998</v>
      </c>
      <c r="L926" s="124"/>
      <c r="M926" s="125">
        <f>G926*L926</f>
        <v>0</v>
      </c>
    </row>
    <row r="927" spans="1:13" s="155" customFormat="1" ht="11.25" outlineLevel="3">
      <c r="A927" s="151"/>
      <c r="B927" s="140"/>
      <c r="C927" s="152" t="s">
        <v>1415</v>
      </c>
      <c r="D927" s="140"/>
      <c r="E927" s="31">
        <v>0</v>
      </c>
      <c r="F927" s="95"/>
      <c r="G927" s="33"/>
      <c r="H927" s="95"/>
      <c r="I927" s="153"/>
      <c r="J927" s="154"/>
      <c r="K927" s="95"/>
      <c r="L927" s="95"/>
      <c r="M927" s="95"/>
    </row>
    <row r="928" spans="1:13" s="155" customFormat="1" ht="11.25" outlineLevel="3">
      <c r="A928" s="151"/>
      <c r="B928" s="140"/>
      <c r="C928" s="152" t="s">
        <v>460</v>
      </c>
      <c r="D928" s="140"/>
      <c r="E928" s="31">
        <v>0</v>
      </c>
      <c r="F928" s="95"/>
      <c r="G928" s="33"/>
      <c r="H928" s="95"/>
      <c r="I928" s="153"/>
      <c r="J928" s="154"/>
      <c r="K928" s="95"/>
      <c r="L928" s="95"/>
      <c r="M928" s="95"/>
    </row>
    <row r="929" spans="1:13" s="155" customFormat="1" ht="11.25" outlineLevel="3">
      <c r="A929" s="151"/>
      <c r="B929" s="140"/>
      <c r="C929" s="152" t="s">
        <v>1576</v>
      </c>
      <c r="D929" s="140"/>
      <c r="E929" s="31">
        <v>3.7393200000000001E-2</v>
      </c>
      <c r="F929" s="95"/>
      <c r="G929" s="33"/>
      <c r="H929" s="95"/>
      <c r="I929" s="153"/>
      <c r="J929" s="154"/>
      <c r="K929" s="95"/>
      <c r="L929" s="95"/>
      <c r="M929" s="95"/>
    </row>
    <row r="930" spans="1:13" s="155" customFormat="1" ht="11.25" outlineLevel="3">
      <c r="A930" s="151"/>
      <c r="B930" s="140"/>
      <c r="C930" s="152" t="s">
        <v>84</v>
      </c>
      <c r="D930" s="140"/>
      <c r="E930" s="31">
        <v>0</v>
      </c>
      <c r="F930" s="95"/>
      <c r="G930" s="33"/>
      <c r="H930" s="95"/>
      <c r="I930" s="153"/>
      <c r="J930" s="154"/>
      <c r="K930" s="95"/>
      <c r="L930" s="95"/>
      <c r="M930" s="95"/>
    </row>
    <row r="931" spans="1:13" s="155" customFormat="1" ht="11.25" outlineLevel="3">
      <c r="A931" s="151"/>
      <c r="B931" s="140"/>
      <c r="C931" s="152" t="s">
        <v>1079</v>
      </c>
      <c r="D931" s="140"/>
      <c r="E931" s="31">
        <v>0</v>
      </c>
      <c r="F931" s="95"/>
      <c r="G931" s="33"/>
      <c r="H931" s="95"/>
      <c r="I931" s="153"/>
      <c r="J931" s="154"/>
      <c r="K931" s="95"/>
      <c r="L931" s="95"/>
      <c r="M931" s="95"/>
    </row>
    <row r="932" spans="1:13" s="155" customFormat="1" ht="11.25" outlineLevel="3">
      <c r="A932" s="151"/>
      <c r="B932" s="140"/>
      <c r="C932" s="152" t="s">
        <v>1203</v>
      </c>
      <c r="D932" s="140"/>
      <c r="E932" s="31">
        <v>8.1018599999999996E-2</v>
      </c>
      <c r="F932" s="95"/>
      <c r="G932" s="33"/>
      <c r="H932" s="95"/>
      <c r="I932" s="153"/>
      <c r="J932" s="154"/>
      <c r="K932" s="95"/>
      <c r="L932" s="95"/>
      <c r="M932" s="95"/>
    </row>
    <row r="933" spans="1:13" s="155" customFormat="1" ht="22.5" outlineLevel="3">
      <c r="A933" s="151"/>
      <c r="B933" s="140"/>
      <c r="C933" s="152" t="s">
        <v>1439</v>
      </c>
      <c r="D933" s="140"/>
      <c r="E933" s="31">
        <v>2.701419E-2</v>
      </c>
      <c r="F933" s="95"/>
      <c r="G933" s="33"/>
      <c r="H933" s="95"/>
      <c r="I933" s="153"/>
      <c r="J933" s="154"/>
      <c r="K933" s="95"/>
      <c r="L933" s="95"/>
      <c r="M933" s="95"/>
    </row>
    <row r="934" spans="1:13" s="155" customFormat="1" ht="11.25" outlineLevel="3">
      <c r="A934" s="151"/>
      <c r="B934" s="140"/>
      <c r="C934" s="152" t="s">
        <v>1086</v>
      </c>
      <c r="D934" s="140"/>
      <c r="E934" s="31">
        <v>1.136178E-2</v>
      </c>
      <c r="F934" s="95"/>
      <c r="G934" s="33"/>
      <c r="H934" s="95"/>
      <c r="I934" s="153"/>
      <c r="J934" s="154"/>
      <c r="K934" s="95"/>
      <c r="L934" s="95"/>
      <c r="M934" s="95"/>
    </row>
    <row r="935" spans="1:13" s="155" customFormat="1" ht="11.25" outlineLevel="3">
      <c r="A935" s="151"/>
      <c r="B935" s="140"/>
      <c r="C935" s="152" t="s">
        <v>498</v>
      </c>
      <c r="D935" s="140"/>
      <c r="E935" s="31">
        <v>0</v>
      </c>
      <c r="F935" s="95"/>
      <c r="G935" s="33"/>
      <c r="H935" s="95"/>
      <c r="I935" s="153"/>
      <c r="J935" s="154"/>
      <c r="K935" s="95"/>
      <c r="L935" s="95"/>
      <c r="M935" s="95"/>
    </row>
    <row r="936" spans="1:13" s="155" customFormat="1" ht="11.25" outlineLevel="3">
      <c r="A936" s="151"/>
      <c r="B936" s="140"/>
      <c r="C936" s="152" t="s">
        <v>1003</v>
      </c>
      <c r="D936" s="140"/>
      <c r="E936" s="31">
        <v>9.5656279999999979E-3</v>
      </c>
      <c r="F936" s="95"/>
      <c r="G936" s="33"/>
      <c r="H936" s="95"/>
      <c r="I936" s="153"/>
      <c r="J936" s="154"/>
      <c r="K936" s="95"/>
      <c r="L936" s="95"/>
      <c r="M936" s="95"/>
    </row>
    <row r="937" spans="1:13" s="155" customFormat="1" ht="11.25" outlineLevel="3">
      <c r="A937" s="151"/>
      <c r="B937" s="140"/>
      <c r="C937" s="152" t="s">
        <v>1</v>
      </c>
      <c r="D937" s="140"/>
      <c r="E937" s="31">
        <v>0.16635339799999999</v>
      </c>
      <c r="F937" s="95"/>
      <c r="G937" s="33"/>
      <c r="H937" s="95"/>
      <c r="I937" s="153"/>
      <c r="J937" s="154"/>
      <c r="K937" s="95"/>
      <c r="L937" s="95"/>
      <c r="M937" s="95"/>
    </row>
    <row r="938" spans="1:13" s="155" customFormat="1" ht="11.25" outlineLevel="3">
      <c r="A938" s="151"/>
      <c r="B938" s="140"/>
      <c r="C938" s="152" t="s">
        <v>1575</v>
      </c>
      <c r="D938" s="140"/>
      <c r="E938" s="31">
        <v>3.32E-2</v>
      </c>
      <c r="F938" s="95"/>
      <c r="G938" s="33"/>
      <c r="H938" s="95"/>
      <c r="I938" s="153"/>
      <c r="J938" s="154"/>
      <c r="K938" s="95"/>
      <c r="L938" s="95"/>
      <c r="M938" s="95"/>
    </row>
    <row r="939" spans="1:13" s="57" customFormat="1" ht="12" outlineLevel="2">
      <c r="A939" s="120">
        <v>12</v>
      </c>
      <c r="B939" s="121" t="s">
        <v>212</v>
      </c>
      <c r="C939" s="122" t="s">
        <v>1289</v>
      </c>
      <c r="D939" s="123" t="s">
        <v>42</v>
      </c>
      <c r="E939" s="24">
        <v>229.33871249999999</v>
      </c>
      <c r="F939" s="94">
        <v>0</v>
      </c>
      <c r="G939" s="24">
        <f>E939*(1+F939/100)</f>
        <v>229.33871249999999</v>
      </c>
      <c r="H939" s="94"/>
      <c r="I939" s="119">
        <f>G939*H939</f>
        <v>0</v>
      </c>
      <c r="J939" s="124">
        <v>1.65</v>
      </c>
      <c r="K939" s="125">
        <f>G939*J939</f>
        <v>378.40887562499995</v>
      </c>
      <c r="L939" s="124"/>
      <c r="M939" s="125">
        <f>G939*L939</f>
        <v>0</v>
      </c>
    </row>
    <row r="940" spans="1:13" s="155" customFormat="1" ht="11.25" outlineLevel="3">
      <c r="A940" s="151"/>
      <c r="B940" s="140"/>
      <c r="C940" s="152" t="s">
        <v>683</v>
      </c>
      <c r="D940" s="140"/>
      <c r="E940" s="31">
        <v>0</v>
      </c>
      <c r="F940" s="95"/>
      <c r="G940" s="33"/>
      <c r="H940" s="95"/>
      <c r="I940" s="153"/>
      <c r="J940" s="154"/>
      <c r="K940" s="95"/>
      <c r="L940" s="95"/>
      <c r="M940" s="95"/>
    </row>
    <row r="941" spans="1:13" s="155" customFormat="1" ht="11.25" outlineLevel="3">
      <c r="A941" s="151"/>
      <c r="B941" s="140"/>
      <c r="C941" s="152" t="s">
        <v>460</v>
      </c>
      <c r="D941" s="140"/>
      <c r="E941" s="31">
        <v>0</v>
      </c>
      <c r="F941" s="95"/>
      <c r="G941" s="33"/>
      <c r="H941" s="95"/>
      <c r="I941" s="153"/>
      <c r="J941" s="154"/>
      <c r="K941" s="95"/>
      <c r="L941" s="95"/>
      <c r="M941" s="95"/>
    </row>
    <row r="942" spans="1:13" s="155" customFormat="1" ht="11.25" outlineLevel="3">
      <c r="A942" s="151"/>
      <c r="B942" s="140"/>
      <c r="C942" s="152" t="s">
        <v>864</v>
      </c>
      <c r="D942" s="140"/>
      <c r="E942" s="31">
        <v>3.8579999999999997</v>
      </c>
      <c r="F942" s="95"/>
      <c r="G942" s="33"/>
      <c r="H942" s="95"/>
      <c r="I942" s="153"/>
      <c r="J942" s="154"/>
      <c r="K942" s="95"/>
      <c r="L942" s="95"/>
      <c r="M942" s="95"/>
    </row>
    <row r="943" spans="1:13" s="155" customFormat="1" ht="22.5" outlineLevel="3">
      <c r="A943" s="151"/>
      <c r="B943" s="140"/>
      <c r="C943" s="152" t="s">
        <v>1522</v>
      </c>
      <c r="D943" s="140"/>
      <c r="E943" s="31">
        <v>24.966000000000005</v>
      </c>
      <c r="F943" s="95"/>
      <c r="G943" s="33"/>
      <c r="H943" s="95"/>
      <c r="I943" s="153"/>
      <c r="J943" s="154"/>
      <c r="K943" s="95"/>
      <c r="L943" s="95"/>
      <c r="M943" s="95"/>
    </row>
    <row r="944" spans="1:13" s="155" customFormat="1" ht="11.25" outlineLevel="3">
      <c r="A944" s="151"/>
      <c r="B944" s="140"/>
      <c r="C944" s="152" t="s">
        <v>1168</v>
      </c>
      <c r="D944" s="140"/>
      <c r="E944" s="31">
        <v>1.6740000000000002</v>
      </c>
      <c r="F944" s="95"/>
      <c r="G944" s="33"/>
      <c r="H944" s="95"/>
      <c r="I944" s="153"/>
      <c r="J944" s="154"/>
      <c r="K944" s="95"/>
      <c r="L944" s="95"/>
      <c r="M944" s="95"/>
    </row>
    <row r="945" spans="1:13" s="155" customFormat="1" ht="11.25" outlineLevel="3">
      <c r="A945" s="151"/>
      <c r="B945" s="140"/>
      <c r="C945" s="152" t="s">
        <v>1726</v>
      </c>
      <c r="D945" s="140"/>
      <c r="E945" s="31">
        <v>1.47</v>
      </c>
      <c r="F945" s="95"/>
      <c r="G945" s="33"/>
      <c r="H945" s="95"/>
      <c r="I945" s="153"/>
      <c r="J945" s="154"/>
      <c r="K945" s="95"/>
      <c r="L945" s="95"/>
      <c r="M945" s="95"/>
    </row>
    <row r="946" spans="1:13" s="155" customFormat="1" ht="11.25" outlineLevel="3">
      <c r="A946" s="151"/>
      <c r="B946" s="140"/>
      <c r="C946" s="152" t="s">
        <v>84</v>
      </c>
      <c r="D946" s="140"/>
      <c r="E946" s="31">
        <v>0</v>
      </c>
      <c r="F946" s="95"/>
      <c r="G946" s="33"/>
      <c r="H946" s="95"/>
      <c r="I946" s="153"/>
      <c r="J946" s="154"/>
      <c r="K946" s="95"/>
      <c r="L946" s="95"/>
      <c r="M946" s="95"/>
    </row>
    <row r="947" spans="1:13" s="155" customFormat="1" ht="11.25" outlineLevel="3">
      <c r="A947" s="151"/>
      <c r="B947" s="140"/>
      <c r="C947" s="152" t="s">
        <v>1783</v>
      </c>
      <c r="D947" s="140"/>
      <c r="E947" s="31">
        <v>7.8327500000000008</v>
      </c>
      <c r="F947" s="95"/>
      <c r="G947" s="33"/>
      <c r="H947" s="95"/>
      <c r="I947" s="153"/>
      <c r="J947" s="154"/>
      <c r="K947" s="95"/>
      <c r="L947" s="95"/>
      <c r="M947" s="95"/>
    </row>
    <row r="948" spans="1:13" s="155" customFormat="1" ht="22.5" outlineLevel="3">
      <c r="A948" s="151"/>
      <c r="B948" s="140"/>
      <c r="C948" s="152" t="s">
        <v>1820</v>
      </c>
      <c r="D948" s="140"/>
      <c r="E948" s="31">
        <v>4.5220000000000002</v>
      </c>
      <c r="F948" s="95"/>
      <c r="G948" s="33"/>
      <c r="H948" s="95"/>
      <c r="I948" s="153"/>
      <c r="J948" s="154"/>
      <c r="K948" s="95"/>
      <c r="L948" s="95"/>
      <c r="M948" s="95"/>
    </row>
    <row r="949" spans="1:13" s="155" customFormat="1" ht="22.5" outlineLevel="3">
      <c r="A949" s="151"/>
      <c r="B949" s="140"/>
      <c r="C949" s="152" t="s">
        <v>1821</v>
      </c>
      <c r="D949" s="140"/>
      <c r="E949" s="31">
        <v>5.5211625000000009</v>
      </c>
      <c r="F949" s="95"/>
      <c r="G949" s="33"/>
      <c r="H949" s="95"/>
      <c r="I949" s="153"/>
      <c r="J949" s="154"/>
      <c r="K949" s="95"/>
      <c r="L949" s="95"/>
      <c r="M949" s="95"/>
    </row>
    <row r="950" spans="1:13" s="155" customFormat="1" ht="11.25" outlineLevel="3">
      <c r="A950" s="151"/>
      <c r="B950" s="140"/>
      <c r="C950" s="152" t="s">
        <v>1</v>
      </c>
      <c r="D950" s="140"/>
      <c r="E950" s="31">
        <v>49.843912500000009</v>
      </c>
      <c r="F950" s="95"/>
      <c r="G950" s="33"/>
      <c r="H950" s="95"/>
      <c r="I950" s="153"/>
      <c r="J950" s="154"/>
      <c r="K950" s="95"/>
      <c r="L950" s="95"/>
      <c r="M950" s="95"/>
    </row>
    <row r="951" spans="1:13" s="155" customFormat="1" ht="11.25" outlineLevel="3">
      <c r="A951" s="151"/>
      <c r="B951" s="140"/>
      <c r="C951" s="152" t="s">
        <v>617</v>
      </c>
      <c r="D951" s="140"/>
      <c r="E951" s="31">
        <v>0</v>
      </c>
      <c r="F951" s="95"/>
      <c r="G951" s="33"/>
      <c r="H951" s="95"/>
      <c r="I951" s="153"/>
      <c r="J951" s="154"/>
      <c r="K951" s="95"/>
      <c r="L951" s="95"/>
      <c r="M951" s="95"/>
    </row>
    <row r="952" spans="1:13" s="155" customFormat="1" ht="11.25" outlineLevel="3">
      <c r="A952" s="151"/>
      <c r="B952" s="140"/>
      <c r="C952" s="152" t="s">
        <v>1082</v>
      </c>
      <c r="D952" s="140"/>
      <c r="E952" s="31">
        <v>34.062000000000005</v>
      </c>
      <c r="F952" s="95"/>
      <c r="G952" s="33"/>
      <c r="H952" s="95"/>
      <c r="I952" s="153"/>
      <c r="J952" s="154"/>
      <c r="K952" s="95"/>
      <c r="L952" s="95"/>
      <c r="M952" s="95"/>
    </row>
    <row r="953" spans="1:13" s="155" customFormat="1" ht="11.25" outlineLevel="3">
      <c r="A953" s="151"/>
      <c r="B953" s="140"/>
      <c r="C953" s="152" t="s">
        <v>1523</v>
      </c>
      <c r="D953" s="140"/>
      <c r="E953" s="31">
        <v>8.75</v>
      </c>
      <c r="F953" s="95"/>
      <c r="G953" s="33"/>
      <c r="H953" s="95"/>
      <c r="I953" s="153"/>
      <c r="J953" s="154"/>
      <c r="K953" s="95"/>
      <c r="L953" s="95"/>
      <c r="M953" s="95"/>
    </row>
    <row r="954" spans="1:13" s="155" customFormat="1" ht="11.25" outlineLevel="3">
      <c r="A954" s="151"/>
      <c r="B954" s="140"/>
      <c r="C954" s="152" t="s">
        <v>1581</v>
      </c>
      <c r="D954" s="140"/>
      <c r="E954" s="31">
        <v>21.391000000000002</v>
      </c>
      <c r="F954" s="95"/>
      <c r="G954" s="33"/>
      <c r="H954" s="95"/>
      <c r="I954" s="153"/>
      <c r="J954" s="154"/>
      <c r="K954" s="95"/>
      <c r="L954" s="95"/>
      <c r="M954" s="95"/>
    </row>
    <row r="955" spans="1:13" s="155" customFormat="1" ht="11.25" outlineLevel="3">
      <c r="A955" s="151"/>
      <c r="B955" s="140"/>
      <c r="C955" s="152" t="s">
        <v>1689</v>
      </c>
      <c r="D955" s="140"/>
      <c r="E955" s="31">
        <v>17.995000000000001</v>
      </c>
      <c r="F955" s="95"/>
      <c r="G955" s="33"/>
      <c r="H955" s="95"/>
      <c r="I955" s="153"/>
      <c r="J955" s="154"/>
      <c r="K955" s="95"/>
      <c r="L955" s="95"/>
      <c r="M955" s="95"/>
    </row>
    <row r="956" spans="1:13" s="155" customFormat="1" ht="22.5" outlineLevel="3">
      <c r="A956" s="151"/>
      <c r="B956" s="140"/>
      <c r="C956" s="152" t="s">
        <v>1959</v>
      </c>
      <c r="D956" s="140"/>
      <c r="E956" s="31">
        <v>6.3039999999999994</v>
      </c>
      <c r="F956" s="95"/>
      <c r="G956" s="33"/>
      <c r="H956" s="95"/>
      <c r="I956" s="153"/>
      <c r="J956" s="154"/>
      <c r="K956" s="95"/>
      <c r="L956" s="95"/>
      <c r="M956" s="95"/>
    </row>
    <row r="957" spans="1:13" s="155" customFormat="1" ht="11.25" outlineLevel="3">
      <c r="A957" s="151"/>
      <c r="B957" s="140"/>
      <c r="C957" s="152" t="s">
        <v>1556</v>
      </c>
      <c r="D957" s="140"/>
      <c r="E957" s="31">
        <v>1.1400000000000001</v>
      </c>
      <c r="F957" s="95"/>
      <c r="G957" s="33"/>
      <c r="H957" s="95"/>
      <c r="I957" s="153"/>
      <c r="J957" s="154"/>
      <c r="K957" s="95"/>
      <c r="L957" s="95"/>
      <c r="M957" s="95"/>
    </row>
    <row r="958" spans="1:13" s="155" customFormat="1" ht="11.25" outlineLevel="3">
      <c r="A958" s="151"/>
      <c r="B958" s="140"/>
      <c r="C958" s="152" t="s">
        <v>1583</v>
      </c>
      <c r="D958" s="140"/>
      <c r="E958" s="31">
        <v>16.440000000000001</v>
      </c>
      <c r="F958" s="95"/>
      <c r="G958" s="33"/>
      <c r="H958" s="95"/>
      <c r="I958" s="153"/>
      <c r="J958" s="154"/>
      <c r="K958" s="95"/>
      <c r="L958" s="95"/>
      <c r="M958" s="95"/>
    </row>
    <row r="959" spans="1:13" s="155" customFormat="1" ht="11.25" outlineLevel="3">
      <c r="A959" s="151"/>
      <c r="B959" s="140"/>
      <c r="C959" s="152" t="s">
        <v>1584</v>
      </c>
      <c r="D959" s="140"/>
      <c r="E959" s="31">
        <v>16.2</v>
      </c>
      <c r="F959" s="95"/>
      <c r="G959" s="33"/>
      <c r="H959" s="95"/>
      <c r="I959" s="153"/>
      <c r="J959" s="154"/>
      <c r="K959" s="95"/>
      <c r="L959" s="95"/>
      <c r="M959" s="95"/>
    </row>
    <row r="960" spans="1:13" s="155" customFormat="1" ht="11.25" outlineLevel="3">
      <c r="A960" s="151"/>
      <c r="B960" s="140"/>
      <c r="C960" s="152" t="s">
        <v>1585</v>
      </c>
      <c r="D960" s="140"/>
      <c r="E960" s="31">
        <v>16.442800000000002</v>
      </c>
      <c r="F960" s="95"/>
      <c r="G960" s="33"/>
      <c r="H960" s="95"/>
      <c r="I960" s="153"/>
      <c r="J960" s="154"/>
      <c r="K960" s="95"/>
      <c r="L960" s="95"/>
      <c r="M960" s="95"/>
    </row>
    <row r="961" spans="1:13" s="155" customFormat="1" ht="11.25" outlineLevel="3">
      <c r="A961" s="151"/>
      <c r="B961" s="140"/>
      <c r="C961" s="152" t="s">
        <v>1587</v>
      </c>
      <c r="D961" s="140"/>
      <c r="E961" s="31">
        <v>14.89</v>
      </c>
      <c r="F961" s="95"/>
      <c r="G961" s="33"/>
      <c r="H961" s="95"/>
      <c r="I961" s="153"/>
      <c r="J961" s="154"/>
      <c r="K961" s="95"/>
      <c r="L961" s="95"/>
      <c r="M961" s="95"/>
    </row>
    <row r="962" spans="1:13" s="155" customFormat="1" ht="11.25" outlineLevel="3">
      <c r="A962" s="151"/>
      <c r="B962" s="140"/>
      <c r="C962" s="152" t="s">
        <v>1558</v>
      </c>
      <c r="D962" s="140"/>
      <c r="E962" s="31">
        <v>25.880000000000003</v>
      </c>
      <c r="F962" s="95"/>
      <c r="G962" s="33"/>
      <c r="H962" s="95"/>
      <c r="I962" s="153"/>
      <c r="J962" s="154"/>
      <c r="K962" s="95"/>
      <c r="L962" s="95"/>
      <c r="M962" s="95"/>
    </row>
    <row r="963" spans="1:13" s="155" customFormat="1" ht="11.25" outlineLevel="3">
      <c r="A963" s="151"/>
      <c r="B963" s="140"/>
      <c r="C963" s="152" t="s">
        <v>1</v>
      </c>
      <c r="D963" s="140"/>
      <c r="E963" s="31">
        <v>179.4948</v>
      </c>
      <c r="F963" s="95"/>
      <c r="G963" s="33"/>
      <c r="H963" s="95"/>
      <c r="I963" s="153"/>
      <c r="J963" s="154"/>
      <c r="K963" s="95"/>
      <c r="L963" s="95"/>
      <c r="M963" s="95"/>
    </row>
    <row r="964" spans="1:13" s="57" customFormat="1" ht="12" outlineLevel="2">
      <c r="A964" s="120">
        <v>13</v>
      </c>
      <c r="B964" s="121" t="s">
        <v>209</v>
      </c>
      <c r="C964" s="122" t="s">
        <v>1649</v>
      </c>
      <c r="D964" s="123" t="s">
        <v>42</v>
      </c>
      <c r="E964" s="24">
        <v>115.61599999999999</v>
      </c>
      <c r="F964" s="94">
        <v>0</v>
      </c>
      <c r="G964" s="24">
        <f>E964*(1+F964/100)</f>
        <v>115.61599999999999</v>
      </c>
      <c r="H964" s="94"/>
      <c r="I964" s="119">
        <f>G964*H964</f>
        <v>0</v>
      </c>
      <c r="J964" s="124">
        <v>1.837</v>
      </c>
      <c r="K964" s="125">
        <f>G964*J964</f>
        <v>212.38659199999998</v>
      </c>
      <c r="L964" s="124"/>
      <c r="M964" s="125">
        <f>G964*L964</f>
        <v>0</v>
      </c>
    </row>
    <row r="965" spans="1:13" s="155" customFormat="1" ht="11.25" outlineLevel="3">
      <c r="A965" s="151"/>
      <c r="B965" s="140"/>
      <c r="C965" s="152" t="s">
        <v>1083</v>
      </c>
      <c r="D965" s="140"/>
      <c r="E965" s="31">
        <v>51.092999999999996</v>
      </c>
      <c r="F965" s="95"/>
      <c r="G965" s="33"/>
      <c r="H965" s="95"/>
      <c r="I965" s="153"/>
      <c r="J965" s="154"/>
      <c r="K965" s="95"/>
      <c r="L965" s="95"/>
      <c r="M965" s="95"/>
    </row>
    <row r="966" spans="1:13" s="155" customFormat="1" ht="11.25" outlineLevel="3">
      <c r="A966" s="151"/>
      <c r="B966" s="140"/>
      <c r="C966" s="152" t="s">
        <v>1069</v>
      </c>
      <c r="D966" s="140"/>
      <c r="E966" s="31">
        <v>3.3680000000000003</v>
      </c>
      <c r="F966" s="95"/>
      <c r="G966" s="33"/>
      <c r="H966" s="95"/>
      <c r="I966" s="153"/>
      <c r="J966" s="154"/>
      <c r="K966" s="95"/>
      <c r="L966" s="95"/>
      <c r="M966" s="95"/>
    </row>
    <row r="967" spans="1:13" s="155" customFormat="1" ht="11.25" outlineLevel="3">
      <c r="A967" s="151"/>
      <c r="B967" s="140"/>
      <c r="C967" s="152" t="s">
        <v>1588</v>
      </c>
      <c r="D967" s="140"/>
      <c r="E967" s="31">
        <v>22.335000000000001</v>
      </c>
      <c r="F967" s="95"/>
      <c r="G967" s="33"/>
      <c r="H967" s="95"/>
      <c r="I967" s="153"/>
      <c r="J967" s="154"/>
      <c r="K967" s="95"/>
      <c r="L967" s="95"/>
      <c r="M967" s="95"/>
    </row>
    <row r="968" spans="1:13" s="155" customFormat="1" ht="11.25" outlineLevel="3">
      <c r="A968" s="151"/>
      <c r="B968" s="140"/>
      <c r="C968" s="152" t="s">
        <v>1559</v>
      </c>
      <c r="D968" s="140"/>
      <c r="E968" s="31">
        <v>38.82</v>
      </c>
      <c r="F968" s="95"/>
      <c r="G968" s="33"/>
      <c r="H968" s="95"/>
      <c r="I968" s="153"/>
      <c r="J968" s="154"/>
      <c r="K968" s="95"/>
      <c r="L968" s="95"/>
      <c r="M968" s="95"/>
    </row>
    <row r="969" spans="1:13" s="57" customFormat="1" ht="12" outlineLevel="2">
      <c r="A969" s="120">
        <v>14</v>
      </c>
      <c r="B969" s="121" t="s">
        <v>210</v>
      </c>
      <c r="C969" s="122" t="s">
        <v>1326</v>
      </c>
      <c r="D969" s="123" t="s">
        <v>42</v>
      </c>
      <c r="E969" s="24">
        <v>92.901140000000012</v>
      </c>
      <c r="F969" s="94">
        <v>0</v>
      </c>
      <c r="G969" s="24">
        <f>E969*(1+F969/100)</f>
        <v>92.901140000000012</v>
      </c>
      <c r="H969" s="94"/>
      <c r="I969" s="119">
        <f>G969*H969</f>
        <v>0</v>
      </c>
      <c r="J969" s="124">
        <v>1.837</v>
      </c>
      <c r="K969" s="125">
        <f>G969*J969</f>
        <v>170.65939418000002</v>
      </c>
      <c r="L969" s="124"/>
      <c r="M969" s="125">
        <f>G969*L969</f>
        <v>0</v>
      </c>
    </row>
    <row r="970" spans="1:13" s="155" customFormat="1" ht="11.25" outlineLevel="3">
      <c r="A970" s="151"/>
      <c r="B970" s="140"/>
      <c r="C970" s="152" t="s">
        <v>683</v>
      </c>
      <c r="D970" s="140"/>
      <c r="E970" s="31">
        <v>0</v>
      </c>
      <c r="F970" s="95"/>
      <c r="G970" s="33"/>
      <c r="H970" s="95"/>
      <c r="I970" s="153"/>
      <c r="J970" s="154"/>
      <c r="K970" s="95"/>
      <c r="L970" s="95"/>
      <c r="M970" s="95"/>
    </row>
    <row r="971" spans="1:13" s="155" customFormat="1" ht="11.25" outlineLevel="3">
      <c r="A971" s="151"/>
      <c r="B971" s="140"/>
      <c r="C971" s="152" t="s">
        <v>1</v>
      </c>
      <c r="D971" s="140"/>
      <c r="E971" s="31">
        <v>0</v>
      </c>
      <c r="F971" s="95"/>
      <c r="G971" s="33"/>
      <c r="H971" s="95"/>
      <c r="I971" s="153"/>
      <c r="J971" s="154"/>
      <c r="K971" s="95"/>
      <c r="L971" s="95"/>
      <c r="M971" s="95"/>
    </row>
    <row r="972" spans="1:13" s="155" customFormat="1" ht="11.25" outlineLevel="3">
      <c r="A972" s="151"/>
      <c r="B972" s="140"/>
      <c r="C972" s="152" t="s">
        <v>617</v>
      </c>
      <c r="D972" s="140"/>
      <c r="E972" s="31">
        <v>0</v>
      </c>
      <c r="F972" s="95"/>
      <c r="G972" s="33"/>
      <c r="H972" s="95"/>
      <c r="I972" s="153"/>
      <c r="J972" s="154"/>
      <c r="K972" s="95"/>
      <c r="L972" s="95"/>
      <c r="M972" s="95"/>
    </row>
    <row r="973" spans="1:13" s="155" customFormat="1" ht="11.25" outlineLevel="3">
      <c r="A973" s="151"/>
      <c r="B973" s="140"/>
      <c r="C973" s="152" t="s">
        <v>1581</v>
      </c>
      <c r="D973" s="140"/>
      <c r="E973" s="31">
        <v>21.391000000000002</v>
      </c>
      <c r="F973" s="95"/>
      <c r="G973" s="33"/>
      <c r="H973" s="95"/>
      <c r="I973" s="153"/>
      <c r="J973" s="154"/>
      <c r="K973" s="95"/>
      <c r="L973" s="95"/>
      <c r="M973" s="95"/>
    </row>
    <row r="974" spans="1:13" s="155" customFormat="1" ht="11.25" outlineLevel="3">
      <c r="A974" s="151"/>
      <c r="B974" s="140"/>
      <c r="C974" s="152" t="s">
        <v>1582</v>
      </c>
      <c r="D974" s="140"/>
      <c r="E974" s="31">
        <v>24.229400000000002</v>
      </c>
      <c r="F974" s="95"/>
      <c r="G974" s="33"/>
      <c r="H974" s="95"/>
      <c r="I974" s="153"/>
      <c r="J974" s="154"/>
      <c r="K974" s="95"/>
      <c r="L974" s="95"/>
      <c r="M974" s="95"/>
    </row>
    <row r="975" spans="1:13" s="155" customFormat="1" ht="11.25" outlineLevel="3">
      <c r="A975" s="151"/>
      <c r="B975" s="140"/>
      <c r="C975" s="152" t="s">
        <v>1555</v>
      </c>
      <c r="D975" s="140"/>
      <c r="E975" s="31">
        <v>24.423100000000002</v>
      </c>
      <c r="F975" s="95"/>
      <c r="G975" s="33"/>
      <c r="H975" s="95"/>
      <c r="I975" s="153"/>
      <c r="J975" s="154"/>
      <c r="K975" s="95"/>
      <c r="L975" s="95"/>
      <c r="M975" s="95"/>
    </row>
    <row r="976" spans="1:13" s="155" customFormat="1" ht="11.25" outlineLevel="3">
      <c r="A976" s="151"/>
      <c r="B976" s="140"/>
      <c r="C976" s="152" t="s">
        <v>1557</v>
      </c>
      <c r="D976" s="140"/>
      <c r="E976" s="31">
        <v>1.4820000000000002</v>
      </c>
      <c r="F976" s="95"/>
      <c r="G976" s="33"/>
      <c r="H976" s="95"/>
      <c r="I976" s="153"/>
      <c r="J976" s="154"/>
      <c r="K976" s="95"/>
      <c r="L976" s="95"/>
      <c r="M976" s="95"/>
    </row>
    <row r="977" spans="1:13" s="155" customFormat="1" ht="11.25" outlineLevel="3">
      <c r="A977" s="151"/>
      <c r="B977" s="140"/>
      <c r="C977" s="152" t="s">
        <v>1586</v>
      </c>
      <c r="D977" s="140"/>
      <c r="E977" s="31">
        <v>21.375640000000001</v>
      </c>
      <c r="F977" s="95"/>
      <c r="G977" s="33"/>
      <c r="H977" s="95"/>
      <c r="I977" s="153"/>
      <c r="J977" s="154"/>
      <c r="K977" s="95"/>
      <c r="L977" s="95"/>
      <c r="M977" s="95"/>
    </row>
    <row r="978" spans="1:13" s="155" customFormat="1" ht="11.25" outlineLevel="3">
      <c r="A978" s="151"/>
      <c r="B978" s="140"/>
      <c r="C978" s="152" t="s">
        <v>1</v>
      </c>
      <c r="D978" s="140"/>
      <c r="E978" s="31">
        <v>92.901140000000012</v>
      </c>
      <c r="F978" s="95"/>
      <c r="G978" s="33"/>
      <c r="H978" s="95"/>
      <c r="I978" s="153"/>
      <c r="J978" s="154"/>
      <c r="K978" s="95"/>
      <c r="L978" s="95"/>
      <c r="M978" s="95"/>
    </row>
    <row r="979" spans="1:13" s="57" customFormat="1" ht="12" outlineLevel="2">
      <c r="A979" s="120">
        <v>15</v>
      </c>
      <c r="B979" s="121" t="s">
        <v>211</v>
      </c>
      <c r="C979" s="122" t="s">
        <v>978</v>
      </c>
      <c r="D979" s="123" t="s">
        <v>42</v>
      </c>
      <c r="E979" s="24">
        <v>15.965</v>
      </c>
      <c r="F979" s="94">
        <v>0</v>
      </c>
      <c r="G979" s="24">
        <f>E979*(1+F979/100)</f>
        <v>15.965</v>
      </c>
      <c r="H979" s="94"/>
      <c r="I979" s="119">
        <f>G979*H979</f>
        <v>0</v>
      </c>
      <c r="J979" s="124">
        <v>0.42</v>
      </c>
      <c r="K979" s="125">
        <f>G979*J979</f>
        <v>6.7052999999999994</v>
      </c>
      <c r="L979" s="124"/>
      <c r="M979" s="125">
        <f>G979*L979</f>
        <v>0</v>
      </c>
    </row>
    <row r="980" spans="1:13" s="155" customFormat="1" ht="11.25" outlineLevel="3">
      <c r="A980" s="151"/>
      <c r="B980" s="140"/>
      <c r="C980" s="152" t="s">
        <v>683</v>
      </c>
      <c r="D980" s="140"/>
      <c r="E980" s="31">
        <v>0</v>
      </c>
      <c r="F980" s="95"/>
      <c r="G980" s="33"/>
      <c r="H980" s="95"/>
      <c r="I980" s="153"/>
      <c r="J980" s="154"/>
      <c r="K980" s="95"/>
      <c r="L980" s="95"/>
      <c r="M980" s="95"/>
    </row>
    <row r="981" spans="1:13" s="155" customFormat="1" ht="11.25" outlineLevel="3">
      <c r="A981" s="151"/>
      <c r="B981" s="140"/>
      <c r="C981" s="152" t="s">
        <v>760</v>
      </c>
      <c r="D981" s="140"/>
      <c r="E981" s="31">
        <v>0</v>
      </c>
      <c r="F981" s="95"/>
      <c r="G981" s="33"/>
      <c r="H981" s="95"/>
      <c r="I981" s="153"/>
      <c r="J981" s="154"/>
      <c r="K981" s="95"/>
      <c r="L981" s="95"/>
      <c r="M981" s="95"/>
    </row>
    <row r="982" spans="1:13" s="155" customFormat="1" ht="11.25" outlineLevel="3">
      <c r="A982" s="151"/>
      <c r="B982" s="140"/>
      <c r="C982" s="152" t="s">
        <v>570</v>
      </c>
      <c r="D982" s="140"/>
      <c r="E982" s="31">
        <v>3.64</v>
      </c>
      <c r="F982" s="95"/>
      <c r="G982" s="33"/>
      <c r="H982" s="95"/>
      <c r="I982" s="153"/>
      <c r="J982" s="154"/>
      <c r="K982" s="95"/>
      <c r="L982" s="95"/>
      <c r="M982" s="95"/>
    </row>
    <row r="983" spans="1:13" s="155" customFormat="1" ht="11.25" outlineLevel="3">
      <c r="A983" s="151"/>
      <c r="B983" s="140"/>
      <c r="C983" s="152" t="s">
        <v>1615</v>
      </c>
      <c r="D983" s="140"/>
      <c r="E983" s="31">
        <v>-0.8</v>
      </c>
      <c r="F983" s="95"/>
      <c r="G983" s="33"/>
      <c r="H983" s="95"/>
      <c r="I983" s="153"/>
      <c r="J983" s="154"/>
      <c r="K983" s="95"/>
      <c r="L983" s="95"/>
      <c r="M983" s="95"/>
    </row>
    <row r="984" spans="1:13" s="155" customFormat="1" ht="11.25" outlineLevel="3">
      <c r="A984" s="151"/>
      <c r="B984" s="140"/>
      <c r="C984" s="152" t="s">
        <v>1</v>
      </c>
      <c r="D984" s="140"/>
      <c r="E984" s="31">
        <v>2.84</v>
      </c>
      <c r="F984" s="95"/>
      <c r="G984" s="33"/>
      <c r="H984" s="95"/>
      <c r="I984" s="153"/>
      <c r="J984" s="154"/>
      <c r="K984" s="95"/>
      <c r="L984" s="95"/>
      <c r="M984" s="95"/>
    </row>
    <row r="985" spans="1:13" s="155" customFormat="1" ht="11.25" outlineLevel="3">
      <c r="A985" s="151"/>
      <c r="B985" s="140"/>
      <c r="C985" s="152" t="s">
        <v>1524</v>
      </c>
      <c r="D985" s="140"/>
      <c r="E985" s="31">
        <v>13.125</v>
      </c>
      <c r="F985" s="95"/>
      <c r="G985" s="33"/>
      <c r="H985" s="95"/>
      <c r="I985" s="153"/>
      <c r="J985" s="154"/>
      <c r="K985" s="95"/>
      <c r="L985" s="95"/>
      <c r="M985" s="95"/>
    </row>
    <row r="986" spans="1:13" s="57" customFormat="1" ht="12" outlineLevel="2">
      <c r="A986" s="120">
        <v>16</v>
      </c>
      <c r="B986" s="121" t="s">
        <v>2742</v>
      </c>
      <c r="C986" s="122" t="s">
        <v>1747</v>
      </c>
      <c r="D986" s="123" t="s">
        <v>41</v>
      </c>
      <c r="E986" s="24">
        <v>428.12</v>
      </c>
      <c r="F986" s="94">
        <v>0</v>
      </c>
      <c r="G986" s="24">
        <f>E986*(1+F986/100)</f>
        <v>428.12</v>
      </c>
      <c r="H986" s="94"/>
      <c r="I986" s="119">
        <f>G986*H986</f>
        <v>0</v>
      </c>
      <c r="J986" s="124">
        <v>3.8999999999999999E-4</v>
      </c>
      <c r="K986" s="125">
        <f>G986*J986</f>
        <v>0.1669668</v>
      </c>
      <c r="L986" s="124"/>
      <c r="M986" s="125">
        <f>G986*L986</f>
        <v>0</v>
      </c>
    </row>
    <row r="987" spans="1:13" s="155" customFormat="1" ht="11.25" outlineLevel="3">
      <c r="A987" s="151"/>
      <c r="B987" s="140"/>
      <c r="C987" s="152" t="s">
        <v>1027</v>
      </c>
      <c r="D987" s="140"/>
      <c r="E987" s="31">
        <v>340.62</v>
      </c>
      <c r="F987" s="95"/>
      <c r="G987" s="33"/>
      <c r="H987" s="95"/>
      <c r="I987" s="153"/>
      <c r="J987" s="154"/>
      <c r="K987" s="95"/>
      <c r="L987" s="95"/>
      <c r="M987" s="95"/>
    </row>
    <row r="988" spans="1:13" s="155" customFormat="1" ht="11.25" outlineLevel="3">
      <c r="A988" s="151"/>
      <c r="B988" s="140"/>
      <c r="C988" s="152" t="s">
        <v>1411</v>
      </c>
      <c r="D988" s="140"/>
      <c r="E988" s="31">
        <v>87.5</v>
      </c>
      <c r="F988" s="95"/>
      <c r="G988" s="33"/>
      <c r="H988" s="95"/>
      <c r="I988" s="153"/>
      <c r="J988" s="154"/>
      <c r="K988" s="95"/>
      <c r="L988" s="95"/>
      <c r="M988" s="95"/>
    </row>
    <row r="989" spans="1:13" s="57" customFormat="1" ht="24" outlineLevel="2">
      <c r="A989" s="120">
        <v>17</v>
      </c>
      <c r="B989" s="121" t="s">
        <v>200</v>
      </c>
      <c r="C989" s="122" t="s">
        <v>2052</v>
      </c>
      <c r="D989" s="123" t="s">
        <v>42</v>
      </c>
      <c r="E989" s="24">
        <v>0.85199999999999987</v>
      </c>
      <c r="F989" s="94">
        <v>0</v>
      </c>
      <c r="G989" s="24">
        <f>E989*(1+F989/100)</f>
        <v>0.85199999999999987</v>
      </c>
      <c r="H989" s="94"/>
      <c r="I989" s="119">
        <f>G989*H989</f>
        <v>0</v>
      </c>
      <c r="J989" s="124">
        <v>2.45329</v>
      </c>
      <c r="K989" s="125">
        <f>G989*J989</f>
        <v>2.0902030799999998</v>
      </c>
      <c r="L989" s="124"/>
      <c r="M989" s="125">
        <f>G989*L989</f>
        <v>0</v>
      </c>
    </row>
    <row r="990" spans="1:13" s="155" customFormat="1" ht="11.25" outlineLevel="3">
      <c r="A990" s="151"/>
      <c r="B990" s="140"/>
      <c r="C990" s="152" t="s">
        <v>760</v>
      </c>
      <c r="D990" s="140"/>
      <c r="E990" s="31">
        <v>0</v>
      </c>
      <c r="F990" s="95"/>
      <c r="G990" s="33"/>
      <c r="H990" s="95"/>
      <c r="I990" s="153"/>
      <c r="J990" s="154"/>
      <c r="K990" s="95"/>
      <c r="L990" s="95"/>
      <c r="M990" s="95"/>
    </row>
    <row r="991" spans="1:13" s="155" customFormat="1" ht="11.25" outlineLevel="3">
      <c r="A991" s="151"/>
      <c r="B991" s="140"/>
      <c r="C991" s="152" t="s">
        <v>569</v>
      </c>
      <c r="D991" s="140"/>
      <c r="E991" s="31">
        <v>1.0919999999999999</v>
      </c>
      <c r="F991" s="95"/>
      <c r="G991" s="33"/>
      <c r="H991" s="95"/>
      <c r="I991" s="153"/>
      <c r="J991" s="154"/>
      <c r="K991" s="95"/>
      <c r="L991" s="95"/>
      <c r="M991" s="95"/>
    </row>
    <row r="992" spans="1:13" s="155" customFormat="1" ht="11.25" outlineLevel="3">
      <c r="A992" s="151"/>
      <c r="B992" s="140"/>
      <c r="C992" s="152" t="s">
        <v>1613</v>
      </c>
      <c r="D992" s="140"/>
      <c r="E992" s="31">
        <v>-0.24</v>
      </c>
      <c r="F992" s="95"/>
      <c r="G992" s="33"/>
      <c r="H992" s="95"/>
      <c r="I992" s="153"/>
      <c r="J992" s="154"/>
      <c r="K992" s="95"/>
      <c r="L992" s="95"/>
      <c r="M992" s="95"/>
    </row>
    <row r="993" spans="1:13" s="57" customFormat="1" ht="12" outlineLevel="2">
      <c r="A993" s="120">
        <v>18</v>
      </c>
      <c r="B993" s="121" t="s">
        <v>202</v>
      </c>
      <c r="C993" s="122" t="s">
        <v>1789</v>
      </c>
      <c r="D993" s="123" t="s">
        <v>42</v>
      </c>
      <c r="E993" s="24">
        <v>0.85199999999999987</v>
      </c>
      <c r="F993" s="94">
        <v>0</v>
      </c>
      <c r="G993" s="24">
        <f>E993*(1+F993/100)</f>
        <v>0.85199999999999987</v>
      </c>
      <c r="H993" s="94"/>
      <c r="I993" s="119">
        <f>G993*H993</f>
        <v>0</v>
      </c>
      <c r="J993" s="124"/>
      <c r="K993" s="125">
        <f>G993*J993</f>
        <v>0</v>
      </c>
      <c r="L993" s="124"/>
      <c r="M993" s="125">
        <f>G993*L993</f>
        <v>0</v>
      </c>
    </row>
    <row r="994" spans="1:13" s="155" customFormat="1" ht="11.25" outlineLevel="3">
      <c r="A994" s="151"/>
      <c r="B994" s="140"/>
      <c r="C994" s="152" t="s">
        <v>760</v>
      </c>
      <c r="D994" s="140"/>
      <c r="E994" s="31">
        <v>0</v>
      </c>
      <c r="F994" s="95"/>
      <c r="G994" s="33"/>
      <c r="H994" s="95"/>
      <c r="I994" s="153"/>
      <c r="J994" s="154"/>
      <c r="K994" s="95"/>
      <c r="L994" s="95"/>
      <c r="M994" s="95"/>
    </row>
    <row r="995" spans="1:13" s="155" customFormat="1" ht="11.25" outlineLevel="3">
      <c r="A995" s="151"/>
      <c r="B995" s="140"/>
      <c r="C995" s="152" t="s">
        <v>569</v>
      </c>
      <c r="D995" s="140"/>
      <c r="E995" s="31">
        <v>1.0919999999999999</v>
      </c>
      <c r="F995" s="95"/>
      <c r="G995" s="33"/>
      <c r="H995" s="95"/>
      <c r="I995" s="153"/>
      <c r="J995" s="154"/>
      <c r="K995" s="95"/>
      <c r="L995" s="95"/>
      <c r="M995" s="95"/>
    </row>
    <row r="996" spans="1:13" s="155" customFormat="1" ht="11.25" outlineLevel="3">
      <c r="A996" s="151"/>
      <c r="B996" s="140"/>
      <c r="C996" s="152" t="s">
        <v>1613</v>
      </c>
      <c r="D996" s="140"/>
      <c r="E996" s="31">
        <v>-0.24</v>
      </c>
      <c r="F996" s="95"/>
      <c r="G996" s="33"/>
      <c r="H996" s="95"/>
      <c r="I996" s="153"/>
      <c r="J996" s="154"/>
      <c r="K996" s="95"/>
      <c r="L996" s="95"/>
      <c r="M996" s="95"/>
    </row>
    <row r="997" spans="1:13" s="57" customFormat="1" ht="24" outlineLevel="2">
      <c r="A997" s="120">
        <v>19</v>
      </c>
      <c r="B997" s="121" t="s">
        <v>204</v>
      </c>
      <c r="C997" s="122" t="s">
        <v>2072</v>
      </c>
      <c r="D997" s="123" t="s">
        <v>42</v>
      </c>
      <c r="E997" s="24">
        <v>0.85199999999999987</v>
      </c>
      <c r="F997" s="94">
        <v>0</v>
      </c>
      <c r="G997" s="24">
        <f>E997*(1+F997/100)</f>
        <v>0.85199999999999987</v>
      </c>
      <c r="H997" s="94"/>
      <c r="I997" s="119">
        <f>G997*H997</f>
        <v>0</v>
      </c>
      <c r="J997" s="124"/>
      <c r="K997" s="125">
        <f>G997*J997</f>
        <v>0</v>
      </c>
      <c r="L997" s="124"/>
      <c r="M997" s="125">
        <f>G997*L997</f>
        <v>0</v>
      </c>
    </row>
    <row r="998" spans="1:13" s="155" customFormat="1" ht="11.25" outlineLevel="3">
      <c r="A998" s="151"/>
      <c r="B998" s="140"/>
      <c r="C998" s="152" t="s">
        <v>760</v>
      </c>
      <c r="D998" s="140"/>
      <c r="E998" s="31">
        <v>0</v>
      </c>
      <c r="F998" s="95"/>
      <c r="G998" s="33"/>
      <c r="H998" s="95"/>
      <c r="I998" s="153"/>
      <c r="J998" s="154"/>
      <c r="K998" s="95"/>
      <c r="L998" s="95"/>
      <c r="M998" s="95"/>
    </row>
    <row r="999" spans="1:13" s="155" customFormat="1" ht="11.25" outlineLevel="3">
      <c r="A999" s="151"/>
      <c r="B999" s="140"/>
      <c r="C999" s="152" t="s">
        <v>569</v>
      </c>
      <c r="D999" s="140"/>
      <c r="E999" s="31">
        <v>1.0919999999999999</v>
      </c>
      <c r="F999" s="95"/>
      <c r="G999" s="33"/>
      <c r="H999" s="95"/>
      <c r="I999" s="153"/>
      <c r="J999" s="154"/>
      <c r="K999" s="95"/>
      <c r="L999" s="95"/>
      <c r="M999" s="95"/>
    </row>
    <row r="1000" spans="1:13" s="155" customFormat="1" ht="11.25" outlineLevel="3">
      <c r="A1000" s="151"/>
      <c r="B1000" s="140"/>
      <c r="C1000" s="152" t="s">
        <v>1613</v>
      </c>
      <c r="D1000" s="140"/>
      <c r="E1000" s="31">
        <v>-0.24</v>
      </c>
      <c r="F1000" s="95"/>
      <c r="G1000" s="33"/>
      <c r="H1000" s="95"/>
      <c r="I1000" s="153"/>
      <c r="J1000" s="154"/>
      <c r="K1000" s="95"/>
      <c r="L1000" s="95"/>
      <c r="M1000" s="95"/>
    </row>
    <row r="1001" spans="1:13" s="57" customFormat="1" ht="12" outlineLevel="2">
      <c r="A1001" s="120">
        <v>20</v>
      </c>
      <c r="B1001" s="121" t="s">
        <v>207</v>
      </c>
      <c r="C1001" s="122" t="s">
        <v>1560</v>
      </c>
      <c r="D1001" s="123" t="s">
        <v>12</v>
      </c>
      <c r="E1001" s="24">
        <v>0.13605800000000001</v>
      </c>
      <c r="F1001" s="94">
        <v>0</v>
      </c>
      <c r="G1001" s="24">
        <f>E1001*(1+F1001/100)</f>
        <v>0.13605800000000001</v>
      </c>
      <c r="H1001" s="94"/>
      <c r="I1001" s="119">
        <f>G1001*H1001</f>
        <v>0</v>
      </c>
      <c r="J1001" s="124">
        <v>1.06277</v>
      </c>
      <c r="K1001" s="125">
        <f>G1001*J1001</f>
        <v>0.14459836066000001</v>
      </c>
      <c r="L1001" s="124"/>
      <c r="M1001" s="125">
        <f>G1001*L1001</f>
        <v>0</v>
      </c>
    </row>
    <row r="1002" spans="1:13" s="155" customFormat="1" ht="11.25" outlineLevel="3">
      <c r="A1002" s="151"/>
      <c r="B1002" s="140"/>
      <c r="C1002" s="152" t="s">
        <v>1415</v>
      </c>
      <c r="D1002" s="140"/>
      <c r="E1002" s="31">
        <v>0</v>
      </c>
      <c r="F1002" s="95"/>
      <c r="G1002" s="33"/>
      <c r="H1002" s="95"/>
      <c r="I1002" s="153"/>
      <c r="J1002" s="154"/>
      <c r="K1002" s="95"/>
      <c r="L1002" s="95"/>
      <c r="M1002" s="95"/>
    </row>
    <row r="1003" spans="1:13" s="155" customFormat="1" ht="11.25" outlineLevel="3">
      <c r="A1003" s="151"/>
      <c r="B1003" s="140"/>
      <c r="C1003" s="152" t="s">
        <v>760</v>
      </c>
      <c r="D1003" s="140"/>
      <c r="E1003" s="31">
        <v>0</v>
      </c>
      <c r="F1003" s="95"/>
      <c r="G1003" s="33"/>
      <c r="H1003" s="95"/>
      <c r="I1003" s="153"/>
      <c r="J1003" s="154"/>
      <c r="K1003" s="95"/>
      <c r="L1003" s="95"/>
      <c r="M1003" s="95"/>
    </row>
    <row r="1004" spans="1:13" s="155" customFormat="1" ht="11.25" outlineLevel="3">
      <c r="A1004" s="151"/>
      <c r="B1004" s="140"/>
      <c r="C1004" s="152" t="s">
        <v>762</v>
      </c>
      <c r="D1004" s="140"/>
      <c r="E1004" s="31">
        <v>0.14541800000000002</v>
      </c>
      <c r="F1004" s="95"/>
      <c r="G1004" s="33"/>
      <c r="H1004" s="95"/>
      <c r="I1004" s="153"/>
      <c r="J1004" s="154"/>
      <c r="K1004" s="95"/>
      <c r="L1004" s="95"/>
      <c r="M1004" s="95"/>
    </row>
    <row r="1005" spans="1:13" s="155" customFormat="1" ht="11.25" outlineLevel="3">
      <c r="A1005" s="151"/>
      <c r="B1005" s="140"/>
      <c r="C1005" s="152" t="s">
        <v>1694</v>
      </c>
      <c r="D1005" s="140"/>
      <c r="E1005" s="31">
        <v>-3.1960000000000002E-2</v>
      </c>
      <c r="F1005" s="95"/>
      <c r="G1005" s="33"/>
      <c r="H1005" s="95"/>
      <c r="I1005" s="153"/>
      <c r="J1005" s="154"/>
      <c r="K1005" s="95"/>
      <c r="L1005" s="95"/>
      <c r="M1005" s="95"/>
    </row>
    <row r="1006" spans="1:13" s="155" customFormat="1" ht="11.25" outlineLevel="3">
      <c r="A1006" s="151"/>
      <c r="B1006" s="140"/>
      <c r="C1006" s="152" t="s">
        <v>1</v>
      </c>
      <c r="D1006" s="140"/>
      <c r="E1006" s="31">
        <v>0.11345800000000002</v>
      </c>
      <c r="F1006" s="95"/>
      <c r="G1006" s="33"/>
      <c r="H1006" s="95"/>
      <c r="I1006" s="153"/>
      <c r="J1006" s="154"/>
      <c r="K1006" s="95"/>
      <c r="L1006" s="95"/>
      <c r="M1006" s="95"/>
    </row>
    <row r="1007" spans="1:13" s="155" customFormat="1" ht="11.25" outlineLevel="3">
      <c r="A1007" s="151"/>
      <c r="B1007" s="140"/>
      <c r="C1007" s="152" t="s">
        <v>1574</v>
      </c>
      <c r="D1007" s="140"/>
      <c r="E1007" s="31">
        <v>2.2600000000000002E-2</v>
      </c>
      <c r="F1007" s="95"/>
      <c r="G1007" s="33"/>
      <c r="H1007" s="95"/>
      <c r="I1007" s="153"/>
      <c r="J1007" s="154"/>
      <c r="K1007" s="95"/>
      <c r="L1007" s="95"/>
      <c r="M1007" s="95"/>
    </row>
    <row r="1008" spans="1:13" s="117" customFormat="1" ht="12.75" customHeight="1" outlineLevel="2">
      <c r="A1008" s="156"/>
      <c r="B1008" s="157"/>
      <c r="C1008" s="158"/>
      <c r="D1008" s="157"/>
      <c r="E1008" s="43"/>
      <c r="F1008" s="96"/>
      <c r="G1008" s="43"/>
      <c r="H1008" s="96"/>
      <c r="I1008" s="115"/>
      <c r="J1008" s="159"/>
      <c r="K1008" s="96"/>
      <c r="L1008" s="96"/>
      <c r="M1008" s="96"/>
    </row>
    <row r="1009" spans="1:13" s="176" customFormat="1" ht="16.5" customHeight="1" outlineLevel="1">
      <c r="A1009" s="170"/>
      <c r="B1009" s="171"/>
      <c r="C1009" s="171" t="s">
        <v>2741</v>
      </c>
      <c r="D1009" s="172"/>
      <c r="E1009" s="20"/>
      <c r="F1009" s="93"/>
      <c r="G1009" s="20"/>
      <c r="H1009" s="93"/>
      <c r="I1009" s="173">
        <f>SUBTOTAL(9,I1010:I1069)</f>
        <v>0</v>
      </c>
      <c r="J1009" s="174"/>
      <c r="K1009" s="175">
        <f>SUBTOTAL(9,K1010:K1069)</f>
        <v>1.0056647999999999</v>
      </c>
      <c r="L1009" s="93"/>
      <c r="M1009" s="175">
        <f>SUBTOTAL(9,M1010:M1069)</f>
        <v>0</v>
      </c>
    </row>
    <row r="1010" spans="1:13" s="57" customFormat="1" ht="24" outlineLevel="2">
      <c r="A1010" s="120">
        <v>1</v>
      </c>
      <c r="B1010" s="121" t="s">
        <v>296</v>
      </c>
      <c r="C1010" s="122" t="s">
        <v>2110</v>
      </c>
      <c r="D1010" s="123" t="s">
        <v>41</v>
      </c>
      <c r="E1010" s="24">
        <v>4761.12</v>
      </c>
      <c r="F1010" s="94">
        <v>0</v>
      </c>
      <c r="G1010" s="24">
        <f>E1010*(1+F1010/100)</f>
        <v>4761.12</v>
      </c>
      <c r="H1010" s="94"/>
      <c r="I1010" s="119">
        <f>G1010*H1010</f>
        <v>0</v>
      </c>
      <c r="J1010" s="124">
        <v>1.2999999999999999E-4</v>
      </c>
      <c r="K1010" s="125">
        <f>G1010*J1010</f>
        <v>0.61894559999999998</v>
      </c>
      <c r="L1010" s="124"/>
      <c r="M1010" s="125">
        <f>G1010*L1010</f>
        <v>0</v>
      </c>
    </row>
    <row r="1011" spans="1:13" s="155" customFormat="1" ht="11.25" outlineLevel="3">
      <c r="A1011" s="151"/>
      <c r="B1011" s="140"/>
      <c r="C1011" s="152" t="s">
        <v>501</v>
      </c>
      <c r="D1011" s="140"/>
      <c r="E1011" s="31">
        <v>0</v>
      </c>
      <c r="F1011" s="95"/>
      <c r="G1011" s="33"/>
      <c r="H1011" s="95"/>
      <c r="I1011" s="153"/>
      <c r="J1011" s="154"/>
      <c r="K1011" s="95"/>
      <c r="L1011" s="95"/>
      <c r="M1011" s="95"/>
    </row>
    <row r="1012" spans="1:13" s="155" customFormat="1" ht="11.25" outlineLevel="3">
      <c r="A1012" s="151"/>
      <c r="B1012" s="140"/>
      <c r="C1012" s="152" t="s">
        <v>1356</v>
      </c>
      <c r="D1012" s="140"/>
      <c r="E1012" s="31">
        <v>416.3</v>
      </c>
      <c r="F1012" s="95"/>
      <c r="G1012" s="33"/>
      <c r="H1012" s="95"/>
      <c r="I1012" s="153"/>
      <c r="J1012" s="154"/>
      <c r="K1012" s="95"/>
      <c r="L1012" s="95"/>
      <c r="M1012" s="95"/>
    </row>
    <row r="1013" spans="1:13" s="155" customFormat="1" ht="56.25" outlineLevel="3">
      <c r="A1013" s="151"/>
      <c r="B1013" s="140"/>
      <c r="C1013" s="152" t="s">
        <v>2156</v>
      </c>
      <c r="D1013" s="140"/>
      <c r="E1013" s="31">
        <v>1475.8599999999997</v>
      </c>
      <c r="F1013" s="95"/>
      <c r="G1013" s="33"/>
      <c r="H1013" s="95"/>
      <c r="I1013" s="153"/>
      <c r="J1013" s="154"/>
      <c r="K1013" s="95"/>
      <c r="L1013" s="95"/>
      <c r="M1013" s="95"/>
    </row>
    <row r="1014" spans="1:13" s="155" customFormat="1" ht="67.5" outlineLevel="3">
      <c r="A1014" s="151"/>
      <c r="B1014" s="140"/>
      <c r="C1014" s="152" t="s">
        <v>2139</v>
      </c>
      <c r="D1014" s="140"/>
      <c r="E1014" s="31">
        <v>1399.5600000000002</v>
      </c>
      <c r="F1014" s="95"/>
      <c r="G1014" s="33"/>
      <c r="H1014" s="95"/>
      <c r="I1014" s="153"/>
      <c r="J1014" s="154"/>
      <c r="K1014" s="95"/>
      <c r="L1014" s="95"/>
      <c r="M1014" s="95"/>
    </row>
    <row r="1015" spans="1:13" s="155" customFormat="1" ht="11.25" outlineLevel="3">
      <c r="A1015" s="151"/>
      <c r="B1015" s="140"/>
      <c r="C1015" s="152" t="s">
        <v>64</v>
      </c>
      <c r="D1015" s="140"/>
      <c r="E1015" s="31">
        <v>0</v>
      </c>
      <c r="F1015" s="95"/>
      <c r="G1015" s="33"/>
      <c r="H1015" s="95"/>
      <c r="I1015" s="153"/>
      <c r="J1015" s="154"/>
      <c r="K1015" s="95"/>
      <c r="L1015" s="95"/>
      <c r="M1015" s="95"/>
    </row>
    <row r="1016" spans="1:13" s="155" customFormat="1" ht="33.75" outlineLevel="3">
      <c r="A1016" s="151"/>
      <c r="B1016" s="140"/>
      <c r="C1016" s="152" t="s">
        <v>1657</v>
      </c>
      <c r="D1016" s="140"/>
      <c r="E1016" s="31">
        <v>1075.3999999999999</v>
      </c>
      <c r="F1016" s="95"/>
      <c r="G1016" s="33"/>
      <c r="H1016" s="95"/>
      <c r="I1016" s="153"/>
      <c r="J1016" s="154"/>
      <c r="K1016" s="95"/>
      <c r="L1016" s="95"/>
      <c r="M1016" s="95"/>
    </row>
    <row r="1017" spans="1:13" s="155" customFormat="1" ht="11.25" outlineLevel="3">
      <c r="A1017" s="151"/>
      <c r="B1017" s="140"/>
      <c r="C1017" s="152" t="s">
        <v>958</v>
      </c>
      <c r="D1017" s="140"/>
      <c r="E1017" s="31">
        <v>394</v>
      </c>
      <c r="F1017" s="95"/>
      <c r="G1017" s="33"/>
      <c r="H1017" s="95"/>
      <c r="I1017" s="153"/>
      <c r="J1017" s="154"/>
      <c r="K1017" s="95"/>
      <c r="L1017" s="95"/>
      <c r="M1017" s="95"/>
    </row>
    <row r="1018" spans="1:13" s="155" customFormat="1" ht="11.25" outlineLevel="3">
      <c r="A1018" s="151"/>
      <c r="B1018" s="140"/>
      <c r="C1018" s="152" t="s">
        <v>1</v>
      </c>
      <c r="D1018" s="140"/>
      <c r="E1018" s="31">
        <v>4761.12</v>
      </c>
      <c r="F1018" s="95"/>
      <c r="G1018" s="33"/>
      <c r="H1018" s="95"/>
      <c r="I1018" s="153"/>
      <c r="J1018" s="154"/>
      <c r="K1018" s="95"/>
      <c r="L1018" s="95"/>
      <c r="M1018" s="95"/>
    </row>
    <row r="1019" spans="1:13" s="57" customFormat="1" ht="24" outlineLevel="2">
      <c r="A1019" s="120">
        <v>2</v>
      </c>
      <c r="B1019" s="121" t="s">
        <v>297</v>
      </c>
      <c r="C1019" s="122" t="s">
        <v>2111</v>
      </c>
      <c r="D1019" s="123" t="s">
        <v>41</v>
      </c>
      <c r="E1019" s="24">
        <v>1841.52</v>
      </c>
      <c r="F1019" s="94">
        <v>0</v>
      </c>
      <c r="G1019" s="24">
        <f>E1019*(1+F1019/100)</f>
        <v>1841.52</v>
      </c>
      <c r="H1019" s="94"/>
      <c r="I1019" s="119">
        <f>G1019*H1019</f>
        <v>0</v>
      </c>
      <c r="J1019" s="124">
        <v>2.1000000000000001E-4</v>
      </c>
      <c r="K1019" s="125">
        <f>G1019*J1019</f>
        <v>0.38671919999999999</v>
      </c>
      <c r="L1019" s="124"/>
      <c r="M1019" s="125">
        <f>G1019*L1019</f>
        <v>0</v>
      </c>
    </row>
    <row r="1020" spans="1:13" s="155" customFormat="1" ht="11.25" outlineLevel="3">
      <c r="A1020" s="151"/>
      <c r="B1020" s="140"/>
      <c r="C1020" s="152" t="s">
        <v>501</v>
      </c>
      <c r="D1020" s="140"/>
      <c r="E1020" s="31">
        <v>0</v>
      </c>
      <c r="F1020" s="95"/>
      <c r="G1020" s="33"/>
      <c r="H1020" s="95"/>
      <c r="I1020" s="153"/>
      <c r="J1020" s="154"/>
      <c r="K1020" s="95"/>
      <c r="L1020" s="95"/>
      <c r="M1020" s="95"/>
    </row>
    <row r="1021" spans="1:13" s="155" customFormat="1" ht="11.25" outlineLevel="3">
      <c r="A1021" s="151"/>
      <c r="B1021" s="140"/>
      <c r="C1021" s="152" t="s">
        <v>387</v>
      </c>
      <c r="D1021" s="140"/>
      <c r="E1021" s="31">
        <v>0</v>
      </c>
      <c r="F1021" s="95"/>
      <c r="G1021" s="33"/>
      <c r="H1021" s="95"/>
      <c r="I1021" s="153"/>
      <c r="J1021" s="154"/>
      <c r="K1021" s="95"/>
      <c r="L1021" s="95"/>
      <c r="M1021" s="95"/>
    </row>
    <row r="1022" spans="1:13" s="155" customFormat="1" ht="11.25" outlineLevel="3">
      <c r="A1022" s="151"/>
      <c r="B1022" s="140"/>
      <c r="C1022" s="152" t="s">
        <v>696</v>
      </c>
      <c r="D1022" s="140"/>
      <c r="E1022" s="31">
        <v>0</v>
      </c>
      <c r="F1022" s="95"/>
      <c r="G1022" s="33"/>
      <c r="H1022" s="95"/>
      <c r="I1022" s="153"/>
      <c r="J1022" s="154"/>
      <c r="K1022" s="95"/>
      <c r="L1022" s="95"/>
      <c r="M1022" s="95"/>
    </row>
    <row r="1023" spans="1:13" s="155" customFormat="1" ht="11.25" outlineLevel="3">
      <c r="A1023" s="151"/>
      <c r="B1023" s="140"/>
      <c r="C1023" s="152" t="s">
        <v>62</v>
      </c>
      <c r="D1023" s="140"/>
      <c r="E1023" s="31">
        <v>0</v>
      </c>
      <c r="F1023" s="95"/>
      <c r="G1023" s="33"/>
      <c r="H1023" s="95"/>
      <c r="I1023" s="153"/>
      <c r="J1023" s="154"/>
      <c r="K1023" s="95"/>
      <c r="L1023" s="95"/>
      <c r="M1023" s="95"/>
    </row>
    <row r="1024" spans="1:13" s="155" customFormat="1" ht="45" outlineLevel="3">
      <c r="A1024" s="151"/>
      <c r="B1024" s="140"/>
      <c r="C1024" s="152" t="s">
        <v>1887</v>
      </c>
      <c r="D1024" s="140"/>
      <c r="E1024" s="31">
        <v>1689.62</v>
      </c>
      <c r="F1024" s="95"/>
      <c r="G1024" s="33"/>
      <c r="H1024" s="95"/>
      <c r="I1024" s="153"/>
      <c r="J1024" s="154"/>
      <c r="K1024" s="95"/>
      <c r="L1024" s="95"/>
      <c r="M1024" s="95"/>
    </row>
    <row r="1025" spans="1:13" s="155" customFormat="1" ht="11.25" outlineLevel="3">
      <c r="A1025" s="151"/>
      <c r="B1025" s="140"/>
      <c r="C1025" s="152" t="s">
        <v>876</v>
      </c>
      <c r="D1025" s="140"/>
      <c r="E1025" s="31">
        <v>151.9</v>
      </c>
      <c r="F1025" s="95"/>
      <c r="G1025" s="33"/>
      <c r="H1025" s="95"/>
      <c r="I1025" s="153"/>
      <c r="J1025" s="154"/>
      <c r="K1025" s="95"/>
      <c r="L1025" s="95"/>
      <c r="M1025" s="95"/>
    </row>
    <row r="1026" spans="1:13" s="155" customFormat="1" ht="11.25" outlineLevel="3">
      <c r="A1026" s="151"/>
      <c r="B1026" s="140"/>
      <c r="C1026" s="152" t="s">
        <v>461</v>
      </c>
      <c r="D1026" s="140"/>
      <c r="E1026" s="31">
        <v>0</v>
      </c>
      <c r="F1026" s="95"/>
      <c r="G1026" s="33"/>
      <c r="H1026" s="95"/>
      <c r="I1026" s="153"/>
      <c r="J1026" s="154"/>
      <c r="K1026" s="95"/>
      <c r="L1026" s="95"/>
      <c r="M1026" s="95"/>
    </row>
    <row r="1027" spans="1:13" s="155" customFormat="1" ht="11.25" outlineLevel="3">
      <c r="A1027" s="151"/>
      <c r="B1027" s="140"/>
      <c r="C1027" s="152" t="s">
        <v>1</v>
      </c>
      <c r="D1027" s="140"/>
      <c r="E1027" s="31">
        <v>1841.52</v>
      </c>
      <c r="F1027" s="95"/>
      <c r="G1027" s="33"/>
      <c r="H1027" s="95"/>
      <c r="I1027" s="153"/>
      <c r="J1027" s="154"/>
      <c r="K1027" s="95"/>
      <c r="L1027" s="95"/>
      <c r="M1027" s="95"/>
    </row>
    <row r="1028" spans="1:13" s="57" customFormat="1" ht="12" outlineLevel="2">
      <c r="A1028" s="120">
        <v>3</v>
      </c>
      <c r="B1028" s="121" t="s">
        <v>298</v>
      </c>
      <c r="C1028" s="122" t="s">
        <v>1896</v>
      </c>
      <c r="D1028" s="123" t="s">
        <v>57</v>
      </c>
      <c r="E1028" s="24">
        <v>160</v>
      </c>
      <c r="F1028" s="94">
        <v>0</v>
      </c>
      <c r="G1028" s="24">
        <f>E1028*(1+F1028/100)</f>
        <v>160</v>
      </c>
      <c r="H1028" s="94"/>
      <c r="I1028" s="119">
        <f>G1028*H1028</f>
        <v>0</v>
      </c>
      <c r="J1028" s="124"/>
      <c r="K1028" s="125">
        <f>G1028*J1028</f>
        <v>0</v>
      </c>
      <c r="L1028" s="124"/>
      <c r="M1028" s="125">
        <f>G1028*L1028</f>
        <v>0</v>
      </c>
    </row>
    <row r="1029" spans="1:13" s="155" customFormat="1" ht="11.25" outlineLevel="3">
      <c r="A1029" s="151"/>
      <c r="B1029" s="140"/>
      <c r="C1029" s="152" t="s">
        <v>501</v>
      </c>
      <c r="D1029" s="140"/>
      <c r="E1029" s="31">
        <v>0</v>
      </c>
      <c r="F1029" s="95"/>
      <c r="G1029" s="33"/>
      <c r="H1029" s="95"/>
      <c r="I1029" s="153"/>
      <c r="J1029" s="154"/>
      <c r="K1029" s="95"/>
      <c r="L1029" s="95"/>
      <c r="M1029" s="95"/>
    </row>
    <row r="1030" spans="1:13" s="155" customFormat="1" ht="11.25" outlineLevel="3">
      <c r="A1030" s="151"/>
      <c r="B1030" s="140"/>
      <c r="C1030" s="152" t="s">
        <v>1080</v>
      </c>
      <c r="D1030" s="140"/>
      <c r="E1030" s="31">
        <v>0</v>
      </c>
      <c r="F1030" s="95"/>
      <c r="G1030" s="33"/>
      <c r="H1030" s="95"/>
      <c r="I1030" s="153"/>
      <c r="J1030" s="154"/>
      <c r="K1030" s="95"/>
      <c r="L1030" s="95"/>
      <c r="M1030" s="95"/>
    </row>
    <row r="1031" spans="1:13" s="155" customFormat="1" ht="11.25" outlineLevel="3">
      <c r="A1031" s="151"/>
      <c r="B1031" s="140"/>
      <c r="C1031" s="152" t="s">
        <v>729</v>
      </c>
      <c r="D1031" s="140"/>
      <c r="E1031" s="31">
        <v>48.379629629629626</v>
      </c>
      <c r="F1031" s="95"/>
      <c r="G1031" s="33"/>
      <c r="H1031" s="95"/>
      <c r="I1031" s="153"/>
      <c r="J1031" s="154"/>
      <c r="K1031" s="95"/>
      <c r="L1031" s="95"/>
      <c r="M1031" s="95"/>
    </row>
    <row r="1032" spans="1:13" s="155" customFormat="1" ht="11.25" outlineLevel="3">
      <c r="A1032" s="151"/>
      <c r="B1032" s="140"/>
      <c r="C1032" s="152" t="s">
        <v>55</v>
      </c>
      <c r="D1032" s="140"/>
      <c r="E1032" s="31">
        <v>98</v>
      </c>
      <c r="F1032" s="95"/>
      <c r="G1032" s="33"/>
      <c r="H1032" s="95"/>
      <c r="I1032" s="153"/>
      <c r="J1032" s="154"/>
      <c r="K1032" s="95"/>
      <c r="L1032" s="95"/>
      <c r="M1032" s="95"/>
    </row>
    <row r="1033" spans="1:13" s="155" customFormat="1" ht="11.25" outlineLevel="3">
      <c r="A1033" s="151"/>
      <c r="B1033" s="140"/>
      <c r="C1033" s="152" t="s">
        <v>1062</v>
      </c>
      <c r="D1033" s="140"/>
      <c r="E1033" s="31">
        <v>0</v>
      </c>
      <c r="F1033" s="95"/>
      <c r="G1033" s="33"/>
      <c r="H1033" s="95"/>
      <c r="I1033" s="153"/>
      <c r="J1033" s="154"/>
      <c r="K1033" s="95"/>
      <c r="L1033" s="95"/>
      <c r="M1033" s="95"/>
    </row>
    <row r="1034" spans="1:13" s="155" customFormat="1" ht="11.25" outlineLevel="3">
      <c r="A1034" s="151"/>
      <c r="B1034" s="140"/>
      <c r="C1034" s="152" t="s">
        <v>701</v>
      </c>
      <c r="D1034" s="140"/>
      <c r="E1034" s="31">
        <v>30.37037037037037</v>
      </c>
      <c r="F1034" s="95"/>
      <c r="G1034" s="33"/>
      <c r="H1034" s="95"/>
      <c r="I1034" s="153"/>
      <c r="J1034" s="154"/>
      <c r="K1034" s="95"/>
      <c r="L1034" s="95"/>
      <c r="M1034" s="95"/>
    </row>
    <row r="1035" spans="1:13" s="155" customFormat="1" ht="11.25" outlineLevel="3">
      <c r="A1035" s="151"/>
      <c r="B1035" s="140"/>
      <c r="C1035" s="152" t="s">
        <v>54</v>
      </c>
      <c r="D1035" s="140"/>
      <c r="E1035" s="31">
        <v>62</v>
      </c>
      <c r="F1035" s="95"/>
      <c r="G1035" s="33"/>
      <c r="H1035" s="95"/>
      <c r="I1035" s="153"/>
      <c r="J1035" s="154"/>
      <c r="K1035" s="95"/>
      <c r="L1035" s="95"/>
      <c r="M1035" s="95"/>
    </row>
    <row r="1036" spans="1:13" s="155" customFormat="1" ht="11.25" outlineLevel="3">
      <c r="A1036" s="151"/>
      <c r="B1036" s="140"/>
      <c r="C1036" s="152" t="s">
        <v>1</v>
      </c>
      <c r="D1036" s="140"/>
      <c r="E1036" s="31">
        <v>160</v>
      </c>
      <c r="F1036" s="95"/>
      <c r="G1036" s="33"/>
      <c r="H1036" s="95"/>
      <c r="I1036" s="153"/>
      <c r="J1036" s="154"/>
      <c r="K1036" s="95"/>
      <c r="L1036" s="95"/>
      <c r="M1036" s="95"/>
    </row>
    <row r="1037" spans="1:13" s="57" customFormat="1" ht="24" outlineLevel="2">
      <c r="A1037" s="120">
        <v>4</v>
      </c>
      <c r="B1037" s="121" t="s">
        <v>421</v>
      </c>
      <c r="C1037" s="122" t="s">
        <v>2115</v>
      </c>
      <c r="D1037" s="123" t="s">
        <v>57</v>
      </c>
      <c r="E1037" s="24">
        <v>160</v>
      </c>
      <c r="F1037" s="94"/>
      <c r="G1037" s="24">
        <f>E1037*(1+F1037/100)</f>
        <v>160</v>
      </c>
      <c r="H1037" s="94"/>
      <c r="I1037" s="119">
        <f>G1037*H1037</f>
        <v>0</v>
      </c>
      <c r="J1037" s="124"/>
      <c r="K1037" s="125">
        <f>G1037*J1037</f>
        <v>0</v>
      </c>
      <c r="L1037" s="124"/>
      <c r="M1037" s="125">
        <f>G1037*L1037</f>
        <v>0</v>
      </c>
    </row>
    <row r="1038" spans="1:13" s="57" customFormat="1" ht="24" outlineLevel="2">
      <c r="A1038" s="120">
        <v>5</v>
      </c>
      <c r="B1038" s="121" t="s">
        <v>299</v>
      </c>
      <c r="C1038" s="122" t="s">
        <v>1912</v>
      </c>
      <c r="D1038" s="123" t="s">
        <v>57</v>
      </c>
      <c r="E1038" s="24">
        <v>160</v>
      </c>
      <c r="F1038" s="94"/>
      <c r="G1038" s="24">
        <f>E1038*(1+F1038/100)</f>
        <v>160</v>
      </c>
      <c r="H1038" s="94"/>
      <c r="I1038" s="119">
        <f>G1038*H1038</f>
        <v>0</v>
      </c>
      <c r="J1038" s="124"/>
      <c r="K1038" s="125">
        <f>G1038*J1038</f>
        <v>0</v>
      </c>
      <c r="L1038" s="124"/>
      <c r="M1038" s="125">
        <f>G1038*L1038</f>
        <v>0</v>
      </c>
    </row>
    <row r="1039" spans="1:13" s="57" customFormat="1" ht="24" outlineLevel="2">
      <c r="A1039" s="120">
        <v>6</v>
      </c>
      <c r="B1039" s="121" t="s">
        <v>293</v>
      </c>
      <c r="C1039" s="122" t="s">
        <v>1961</v>
      </c>
      <c r="D1039" s="123" t="s">
        <v>47</v>
      </c>
      <c r="E1039" s="24">
        <v>2</v>
      </c>
      <c r="F1039" s="94">
        <v>0</v>
      </c>
      <c r="G1039" s="24">
        <f>E1039*(1+F1039/100)</f>
        <v>2</v>
      </c>
      <c r="H1039" s="94"/>
      <c r="I1039" s="119">
        <f>G1039*H1039</f>
        <v>0</v>
      </c>
      <c r="J1039" s="124"/>
      <c r="K1039" s="125">
        <f>G1039*J1039</f>
        <v>0</v>
      </c>
      <c r="L1039" s="124"/>
      <c r="M1039" s="125">
        <f>G1039*L1039</f>
        <v>0</v>
      </c>
    </row>
    <row r="1040" spans="1:13" s="155" customFormat="1" ht="11.25" outlineLevel="3">
      <c r="A1040" s="151"/>
      <c r="B1040" s="140"/>
      <c r="C1040" s="152" t="s">
        <v>908</v>
      </c>
      <c r="D1040" s="140"/>
      <c r="E1040" s="31">
        <v>2</v>
      </c>
      <c r="F1040" s="95"/>
      <c r="G1040" s="33"/>
      <c r="H1040" s="95"/>
      <c r="I1040" s="153"/>
      <c r="J1040" s="154"/>
      <c r="K1040" s="95"/>
      <c r="L1040" s="95"/>
      <c r="M1040" s="95"/>
    </row>
    <row r="1041" spans="1:13" s="57" customFormat="1" ht="24" outlineLevel="2">
      <c r="A1041" s="120">
        <v>7</v>
      </c>
      <c r="B1041" s="121" t="s">
        <v>420</v>
      </c>
      <c r="C1041" s="122" t="s">
        <v>2095</v>
      </c>
      <c r="D1041" s="123" t="s">
        <v>47</v>
      </c>
      <c r="E1041" s="24">
        <v>2</v>
      </c>
      <c r="F1041" s="94">
        <v>0</v>
      </c>
      <c r="G1041" s="24">
        <f>E1041*(1+F1041/100)</f>
        <v>2</v>
      </c>
      <c r="H1041" s="94"/>
      <c r="I1041" s="119">
        <f>G1041*H1041</f>
        <v>0</v>
      </c>
      <c r="J1041" s="124"/>
      <c r="K1041" s="125">
        <f>G1041*J1041</f>
        <v>0</v>
      </c>
      <c r="L1041" s="124"/>
      <c r="M1041" s="125">
        <f>G1041*L1041</f>
        <v>0</v>
      </c>
    </row>
    <row r="1042" spans="1:13" s="57" customFormat="1" ht="24" outlineLevel="2">
      <c r="A1042" s="120">
        <v>8</v>
      </c>
      <c r="B1042" s="121" t="s">
        <v>295</v>
      </c>
      <c r="C1042" s="122" t="s">
        <v>1979</v>
      </c>
      <c r="D1042" s="123" t="s">
        <v>47</v>
      </c>
      <c r="E1042" s="24">
        <v>2</v>
      </c>
      <c r="F1042" s="94">
        <v>0</v>
      </c>
      <c r="G1042" s="24">
        <f>E1042*(1+F1042/100)</f>
        <v>2</v>
      </c>
      <c r="H1042" s="94"/>
      <c r="I1042" s="119">
        <f>G1042*H1042</f>
        <v>0</v>
      </c>
      <c r="J1042" s="124"/>
      <c r="K1042" s="125">
        <f>G1042*J1042</f>
        <v>0</v>
      </c>
      <c r="L1042" s="124"/>
      <c r="M1042" s="125">
        <f>G1042*L1042</f>
        <v>0</v>
      </c>
    </row>
    <row r="1043" spans="1:13" s="57" customFormat="1" ht="24" outlineLevel="2">
      <c r="A1043" s="120">
        <v>9</v>
      </c>
      <c r="B1043" s="121" t="s">
        <v>292</v>
      </c>
      <c r="C1043" s="122" t="s">
        <v>1952</v>
      </c>
      <c r="D1043" s="123" t="s">
        <v>47</v>
      </c>
      <c r="E1043" s="24">
        <v>2</v>
      </c>
      <c r="F1043" s="94">
        <v>0</v>
      </c>
      <c r="G1043" s="24">
        <f>E1043*(1+F1043/100)</f>
        <v>2</v>
      </c>
      <c r="H1043" s="94"/>
      <c r="I1043" s="119">
        <f>G1043*H1043</f>
        <v>0</v>
      </c>
      <c r="J1043" s="124"/>
      <c r="K1043" s="125">
        <f>G1043*J1043</f>
        <v>0</v>
      </c>
      <c r="L1043" s="124"/>
      <c r="M1043" s="125">
        <f>G1043*L1043</f>
        <v>0</v>
      </c>
    </row>
    <row r="1044" spans="1:13" s="155" customFormat="1" ht="11.25" outlineLevel="3">
      <c r="A1044" s="151"/>
      <c r="B1044" s="140"/>
      <c r="C1044" s="152" t="s">
        <v>1715</v>
      </c>
      <c r="D1044" s="140"/>
      <c r="E1044" s="31">
        <v>2</v>
      </c>
      <c r="F1044" s="95"/>
      <c r="G1044" s="33"/>
      <c r="H1044" s="95"/>
      <c r="I1044" s="153"/>
      <c r="J1044" s="154"/>
      <c r="K1044" s="95"/>
      <c r="L1044" s="95"/>
      <c r="M1044" s="95"/>
    </row>
    <row r="1045" spans="1:13" s="57" customFormat="1" ht="24" outlineLevel="2">
      <c r="A1045" s="120">
        <v>10</v>
      </c>
      <c r="B1045" s="121" t="s">
        <v>419</v>
      </c>
      <c r="C1045" s="122" t="s">
        <v>2093</v>
      </c>
      <c r="D1045" s="123" t="s">
        <v>47</v>
      </c>
      <c r="E1045" s="24">
        <v>2</v>
      </c>
      <c r="F1045" s="94">
        <v>0</v>
      </c>
      <c r="G1045" s="24">
        <f>E1045*(1+F1045/100)</f>
        <v>2</v>
      </c>
      <c r="H1045" s="94"/>
      <c r="I1045" s="119">
        <f>G1045*H1045</f>
        <v>0</v>
      </c>
      <c r="J1045" s="124"/>
      <c r="K1045" s="125">
        <f>G1045*J1045</f>
        <v>0</v>
      </c>
      <c r="L1045" s="124"/>
      <c r="M1045" s="125">
        <f>G1045*L1045</f>
        <v>0</v>
      </c>
    </row>
    <row r="1046" spans="1:13" s="57" customFormat="1" ht="24" outlineLevel="2">
      <c r="A1046" s="120">
        <v>11</v>
      </c>
      <c r="B1046" s="121" t="s">
        <v>294</v>
      </c>
      <c r="C1046" s="122" t="s">
        <v>1973</v>
      </c>
      <c r="D1046" s="123" t="s">
        <v>47</v>
      </c>
      <c r="E1046" s="24">
        <v>2</v>
      </c>
      <c r="F1046" s="94">
        <v>0</v>
      </c>
      <c r="G1046" s="24">
        <f>E1046*(1+F1046/100)</f>
        <v>2</v>
      </c>
      <c r="H1046" s="94"/>
      <c r="I1046" s="119">
        <f>G1046*H1046</f>
        <v>0</v>
      </c>
      <c r="J1046" s="124"/>
      <c r="K1046" s="125">
        <f>G1046*J1046</f>
        <v>0</v>
      </c>
      <c r="L1046" s="124"/>
      <c r="M1046" s="125">
        <f>G1046*L1046</f>
        <v>0</v>
      </c>
    </row>
    <row r="1047" spans="1:13" s="57" customFormat="1" ht="24" outlineLevel="2">
      <c r="A1047" s="120">
        <v>12</v>
      </c>
      <c r="B1047" s="121" t="s">
        <v>286</v>
      </c>
      <c r="C1047" s="122" t="s">
        <v>2107</v>
      </c>
      <c r="D1047" s="123" t="s">
        <v>41</v>
      </c>
      <c r="E1047" s="24">
        <v>4032.7825000000003</v>
      </c>
      <c r="F1047" s="94">
        <v>0</v>
      </c>
      <c r="G1047" s="24">
        <f>E1047*(1+F1047/100)</f>
        <v>4032.7825000000003</v>
      </c>
      <c r="H1047" s="94"/>
      <c r="I1047" s="119">
        <f>G1047*H1047</f>
        <v>0</v>
      </c>
      <c r="J1047" s="124"/>
      <c r="K1047" s="125">
        <f>G1047*J1047</f>
        <v>0</v>
      </c>
      <c r="L1047" s="124"/>
      <c r="M1047" s="125">
        <f>G1047*L1047</f>
        <v>0</v>
      </c>
    </row>
    <row r="1048" spans="1:13" s="155" customFormat="1" ht="11.25" outlineLevel="3">
      <c r="A1048" s="151"/>
      <c r="B1048" s="140"/>
      <c r="C1048" s="152" t="s">
        <v>441</v>
      </c>
      <c r="D1048" s="140"/>
      <c r="E1048" s="31">
        <v>0</v>
      </c>
      <c r="F1048" s="95"/>
      <c r="G1048" s="33"/>
      <c r="H1048" s="95"/>
      <c r="I1048" s="153"/>
      <c r="J1048" s="154"/>
      <c r="K1048" s="95"/>
      <c r="L1048" s="95"/>
      <c r="M1048" s="95"/>
    </row>
    <row r="1049" spans="1:13" s="155" customFormat="1" ht="11.25" outlineLevel="3">
      <c r="A1049" s="151"/>
      <c r="B1049" s="140"/>
      <c r="C1049" s="152" t="s">
        <v>471</v>
      </c>
      <c r="D1049" s="140"/>
      <c r="E1049" s="31">
        <v>0</v>
      </c>
      <c r="F1049" s="95"/>
      <c r="G1049" s="33"/>
      <c r="H1049" s="95"/>
      <c r="I1049" s="153"/>
      <c r="J1049" s="154"/>
      <c r="K1049" s="95"/>
      <c r="L1049" s="95"/>
      <c r="M1049" s="95"/>
    </row>
    <row r="1050" spans="1:13" s="155" customFormat="1" ht="11.25" outlineLevel="3">
      <c r="A1050" s="151"/>
      <c r="B1050" s="140"/>
      <c r="C1050" s="152" t="s">
        <v>1579</v>
      </c>
      <c r="D1050" s="140"/>
      <c r="E1050" s="31">
        <v>473.05</v>
      </c>
      <c r="F1050" s="95"/>
      <c r="G1050" s="33"/>
      <c r="H1050" s="95"/>
      <c r="I1050" s="153"/>
      <c r="J1050" s="154"/>
      <c r="K1050" s="95"/>
      <c r="L1050" s="95"/>
      <c r="M1050" s="95"/>
    </row>
    <row r="1051" spans="1:13" s="155" customFormat="1" ht="11.25" outlineLevel="3">
      <c r="A1051" s="151"/>
      <c r="B1051" s="140"/>
      <c r="C1051" s="152" t="s">
        <v>1553</v>
      </c>
      <c r="D1051" s="140"/>
      <c r="E1051" s="31">
        <v>470.45</v>
      </c>
      <c r="F1051" s="95"/>
      <c r="G1051" s="33"/>
      <c r="H1051" s="95"/>
      <c r="I1051" s="153"/>
      <c r="J1051" s="154"/>
      <c r="K1051" s="95"/>
      <c r="L1051" s="95"/>
      <c r="M1051" s="95"/>
    </row>
    <row r="1052" spans="1:13" s="155" customFormat="1" ht="11.25" outlineLevel="3">
      <c r="A1052" s="151"/>
      <c r="B1052" s="140"/>
      <c r="C1052" s="152" t="s">
        <v>1696</v>
      </c>
      <c r="D1052" s="140"/>
      <c r="E1052" s="31">
        <v>691.52500000000009</v>
      </c>
      <c r="F1052" s="95"/>
      <c r="G1052" s="33"/>
      <c r="H1052" s="95"/>
      <c r="I1052" s="153"/>
      <c r="J1052" s="154"/>
      <c r="K1052" s="95"/>
      <c r="L1052" s="95"/>
      <c r="M1052" s="95"/>
    </row>
    <row r="1053" spans="1:13" s="155" customFormat="1" ht="11.25" outlineLevel="3">
      <c r="A1053" s="151"/>
      <c r="B1053" s="140"/>
      <c r="C1053" s="152" t="s">
        <v>500</v>
      </c>
      <c r="D1053" s="140"/>
      <c r="E1053" s="31">
        <v>0</v>
      </c>
      <c r="F1053" s="95"/>
      <c r="G1053" s="33"/>
      <c r="H1053" s="95"/>
      <c r="I1053" s="153"/>
      <c r="J1053" s="154"/>
      <c r="K1053" s="95"/>
      <c r="L1053" s="95"/>
      <c r="M1053" s="95"/>
    </row>
    <row r="1054" spans="1:13" s="155" customFormat="1" ht="11.25" outlineLevel="3">
      <c r="A1054" s="151"/>
      <c r="B1054" s="140"/>
      <c r="C1054" s="152" t="s">
        <v>1601</v>
      </c>
      <c r="D1054" s="140"/>
      <c r="E1054" s="31">
        <v>366.9</v>
      </c>
      <c r="F1054" s="95"/>
      <c r="G1054" s="33"/>
      <c r="H1054" s="95"/>
      <c r="I1054" s="153"/>
      <c r="J1054" s="154"/>
      <c r="K1054" s="95"/>
      <c r="L1054" s="95"/>
      <c r="M1054" s="95"/>
    </row>
    <row r="1055" spans="1:13" s="155" customFormat="1" ht="11.25" outlineLevel="3">
      <c r="A1055" s="151"/>
      <c r="B1055" s="140"/>
      <c r="C1055" s="152" t="s">
        <v>472</v>
      </c>
      <c r="D1055" s="140"/>
      <c r="E1055" s="31">
        <v>0</v>
      </c>
      <c r="F1055" s="95"/>
      <c r="G1055" s="33"/>
      <c r="H1055" s="95"/>
      <c r="I1055" s="153"/>
      <c r="J1055" s="154"/>
      <c r="K1055" s="95"/>
      <c r="L1055" s="95"/>
      <c r="M1055" s="95"/>
    </row>
    <row r="1056" spans="1:13" s="155" customFormat="1" ht="11.25" outlineLevel="3">
      <c r="A1056" s="151"/>
      <c r="B1056" s="140"/>
      <c r="C1056" s="152" t="s">
        <v>1618</v>
      </c>
      <c r="D1056" s="140"/>
      <c r="E1056" s="31">
        <v>365.75</v>
      </c>
      <c r="F1056" s="95"/>
      <c r="G1056" s="33"/>
      <c r="H1056" s="95"/>
      <c r="I1056" s="153"/>
      <c r="J1056" s="154"/>
      <c r="K1056" s="95"/>
      <c r="L1056" s="95"/>
      <c r="M1056" s="95"/>
    </row>
    <row r="1057" spans="1:13" s="155" customFormat="1" ht="11.25" outlineLevel="3">
      <c r="A1057" s="151"/>
      <c r="B1057" s="140"/>
      <c r="C1057" s="152" t="s">
        <v>1435</v>
      </c>
      <c r="D1057" s="140"/>
      <c r="E1057" s="31">
        <v>0</v>
      </c>
      <c r="F1057" s="95"/>
      <c r="G1057" s="33"/>
      <c r="H1057" s="95"/>
      <c r="I1057" s="153"/>
      <c r="J1057" s="154"/>
      <c r="K1057" s="95"/>
      <c r="L1057" s="95"/>
      <c r="M1057" s="95"/>
    </row>
    <row r="1058" spans="1:13" s="155" customFormat="1" ht="11.25" outlineLevel="3">
      <c r="A1058" s="151"/>
      <c r="B1058" s="140"/>
      <c r="C1058" s="152" t="s">
        <v>828</v>
      </c>
      <c r="D1058" s="140"/>
      <c r="E1058" s="31">
        <v>436.8</v>
      </c>
      <c r="F1058" s="95"/>
      <c r="G1058" s="33"/>
      <c r="H1058" s="95"/>
      <c r="I1058" s="153"/>
      <c r="J1058" s="154"/>
      <c r="K1058" s="95"/>
      <c r="L1058" s="95"/>
      <c r="M1058" s="95"/>
    </row>
    <row r="1059" spans="1:13" s="155" customFormat="1" ht="11.25" outlineLevel="3">
      <c r="A1059" s="151"/>
      <c r="B1059" s="140"/>
      <c r="C1059" s="152" t="s">
        <v>1</v>
      </c>
      <c r="D1059" s="140"/>
      <c r="E1059" s="31">
        <v>2804.4750000000004</v>
      </c>
      <c r="F1059" s="95"/>
      <c r="G1059" s="33"/>
      <c r="H1059" s="95"/>
      <c r="I1059" s="153"/>
      <c r="J1059" s="154"/>
      <c r="K1059" s="95"/>
      <c r="L1059" s="95"/>
      <c r="M1059" s="95"/>
    </row>
    <row r="1060" spans="1:13" s="155" customFormat="1" ht="11.25" outlineLevel="3">
      <c r="A1060" s="151"/>
      <c r="B1060" s="140"/>
      <c r="C1060" s="152" t="s">
        <v>567</v>
      </c>
      <c r="D1060" s="140"/>
      <c r="E1060" s="31">
        <v>0</v>
      </c>
      <c r="F1060" s="95"/>
      <c r="G1060" s="33"/>
      <c r="H1060" s="95"/>
      <c r="I1060" s="153"/>
      <c r="J1060" s="154"/>
      <c r="K1060" s="95"/>
      <c r="L1060" s="95"/>
      <c r="M1060" s="95"/>
    </row>
    <row r="1061" spans="1:13" s="155" customFormat="1" ht="33.75" outlineLevel="3">
      <c r="A1061" s="151"/>
      <c r="B1061" s="140"/>
      <c r="C1061" s="152" t="s">
        <v>2144</v>
      </c>
      <c r="D1061" s="140"/>
      <c r="E1061" s="31">
        <v>1228.3074999999999</v>
      </c>
      <c r="F1061" s="95"/>
      <c r="G1061" s="33"/>
      <c r="H1061" s="95"/>
      <c r="I1061" s="153"/>
      <c r="J1061" s="154"/>
      <c r="K1061" s="95"/>
      <c r="L1061" s="95"/>
      <c r="M1061" s="95"/>
    </row>
    <row r="1062" spans="1:13" s="155" customFormat="1" ht="11.25" outlineLevel="3">
      <c r="A1062" s="151"/>
      <c r="B1062" s="140"/>
      <c r="C1062" s="152" t="s">
        <v>1</v>
      </c>
      <c r="D1062" s="140"/>
      <c r="E1062" s="31">
        <v>1228.3074999999999</v>
      </c>
      <c r="F1062" s="95"/>
      <c r="G1062" s="33"/>
      <c r="H1062" s="95"/>
      <c r="I1062" s="153"/>
      <c r="J1062" s="154"/>
      <c r="K1062" s="95"/>
      <c r="L1062" s="95"/>
      <c r="M1062" s="95"/>
    </row>
    <row r="1063" spans="1:13" s="57" customFormat="1" ht="24" outlineLevel="2">
      <c r="A1063" s="120">
        <v>13</v>
      </c>
      <c r="B1063" s="121" t="s">
        <v>287</v>
      </c>
      <c r="C1063" s="122" t="s">
        <v>2121</v>
      </c>
      <c r="D1063" s="123" t="s">
        <v>41</v>
      </c>
      <c r="E1063" s="24">
        <v>742032.07199999993</v>
      </c>
      <c r="F1063" s="94">
        <v>0</v>
      </c>
      <c r="G1063" s="24">
        <f>E1063*(1+F1063/100)</f>
        <v>742032.07199999993</v>
      </c>
      <c r="H1063" s="94"/>
      <c r="I1063" s="119">
        <f>G1063*H1063</f>
        <v>0</v>
      </c>
      <c r="J1063" s="124"/>
      <c r="K1063" s="125">
        <f>G1063*J1063</f>
        <v>0</v>
      </c>
      <c r="L1063" s="124"/>
      <c r="M1063" s="125">
        <f>G1063*L1063</f>
        <v>0</v>
      </c>
    </row>
    <row r="1064" spans="1:13" s="155" customFormat="1" ht="11.25" outlineLevel="3">
      <c r="A1064" s="151"/>
      <c r="B1064" s="140"/>
      <c r="C1064" s="152" t="s">
        <v>1573</v>
      </c>
      <c r="D1064" s="140"/>
      <c r="E1064" s="31">
        <v>742032.07199999993</v>
      </c>
      <c r="F1064" s="95"/>
      <c r="G1064" s="33"/>
      <c r="H1064" s="95"/>
      <c r="I1064" s="153"/>
      <c r="J1064" s="154"/>
      <c r="K1064" s="95"/>
      <c r="L1064" s="95"/>
      <c r="M1064" s="95"/>
    </row>
    <row r="1065" spans="1:13" s="57" customFormat="1" ht="24" outlineLevel="2">
      <c r="A1065" s="120">
        <v>14</v>
      </c>
      <c r="B1065" s="121" t="s">
        <v>288</v>
      </c>
      <c r="C1065" s="122" t="s">
        <v>2113</v>
      </c>
      <c r="D1065" s="123" t="s">
        <v>41</v>
      </c>
      <c r="E1065" s="24">
        <v>4032.7829999999999</v>
      </c>
      <c r="F1065" s="94">
        <v>0</v>
      </c>
      <c r="G1065" s="24">
        <f>E1065*(1+F1065/100)</f>
        <v>4032.7829999999999</v>
      </c>
      <c r="H1065" s="94"/>
      <c r="I1065" s="119">
        <f>G1065*H1065</f>
        <v>0</v>
      </c>
      <c r="J1065" s="124"/>
      <c r="K1065" s="125">
        <f>G1065*J1065</f>
        <v>0</v>
      </c>
      <c r="L1065" s="124"/>
      <c r="M1065" s="125">
        <f>G1065*L1065</f>
        <v>0</v>
      </c>
    </row>
    <row r="1066" spans="1:13" s="57" customFormat="1" ht="12" outlineLevel="2">
      <c r="A1066" s="120">
        <v>15</v>
      </c>
      <c r="B1066" s="121" t="s">
        <v>289</v>
      </c>
      <c r="C1066" s="122" t="s">
        <v>1731</v>
      </c>
      <c r="D1066" s="123" t="s">
        <v>41</v>
      </c>
      <c r="E1066" s="24">
        <v>4032.7829999999999</v>
      </c>
      <c r="F1066" s="94">
        <v>0</v>
      </c>
      <c r="G1066" s="24">
        <f>E1066*(1+F1066/100)</f>
        <v>4032.7829999999999</v>
      </c>
      <c r="H1066" s="94"/>
      <c r="I1066" s="119">
        <f>G1066*H1066</f>
        <v>0</v>
      </c>
      <c r="J1066" s="124"/>
      <c r="K1066" s="125">
        <f>G1066*J1066</f>
        <v>0</v>
      </c>
      <c r="L1066" s="124"/>
      <c r="M1066" s="125">
        <f>G1066*L1066</f>
        <v>0</v>
      </c>
    </row>
    <row r="1067" spans="1:13" s="57" customFormat="1" ht="12" outlineLevel="2">
      <c r="A1067" s="120">
        <v>16</v>
      </c>
      <c r="B1067" s="121" t="s">
        <v>290</v>
      </c>
      <c r="C1067" s="122" t="s">
        <v>1771</v>
      </c>
      <c r="D1067" s="123" t="s">
        <v>41</v>
      </c>
      <c r="E1067" s="24">
        <v>742032.07200000004</v>
      </c>
      <c r="F1067" s="94">
        <v>0</v>
      </c>
      <c r="G1067" s="24">
        <f>E1067*(1+F1067/100)</f>
        <v>742032.07200000004</v>
      </c>
      <c r="H1067" s="94"/>
      <c r="I1067" s="119">
        <f>G1067*H1067</f>
        <v>0</v>
      </c>
      <c r="J1067" s="124"/>
      <c r="K1067" s="125">
        <f>G1067*J1067</f>
        <v>0</v>
      </c>
      <c r="L1067" s="124"/>
      <c r="M1067" s="125">
        <f>G1067*L1067</f>
        <v>0</v>
      </c>
    </row>
    <row r="1068" spans="1:13" s="57" customFormat="1" ht="12" outlineLevel="2">
      <c r="A1068" s="120">
        <v>17</v>
      </c>
      <c r="B1068" s="121" t="s">
        <v>291</v>
      </c>
      <c r="C1068" s="122" t="s">
        <v>1754</v>
      </c>
      <c r="D1068" s="123" t="s">
        <v>41</v>
      </c>
      <c r="E1068" s="24">
        <v>4032.7829999999999</v>
      </c>
      <c r="F1068" s="94">
        <v>0</v>
      </c>
      <c r="G1068" s="24">
        <f>E1068*(1+F1068/100)</f>
        <v>4032.7829999999999</v>
      </c>
      <c r="H1068" s="94"/>
      <c r="I1068" s="119">
        <f>G1068*H1068</f>
        <v>0</v>
      </c>
      <c r="J1068" s="124"/>
      <c r="K1068" s="125">
        <f>G1068*J1068</f>
        <v>0</v>
      </c>
      <c r="L1068" s="124"/>
      <c r="M1068" s="125">
        <f>G1068*L1068</f>
        <v>0</v>
      </c>
    </row>
    <row r="1069" spans="1:13" s="117" customFormat="1" ht="12.75" customHeight="1" outlineLevel="2">
      <c r="A1069" s="156"/>
      <c r="B1069" s="157"/>
      <c r="C1069" s="158"/>
      <c r="D1069" s="157"/>
      <c r="E1069" s="43"/>
      <c r="F1069" s="96"/>
      <c r="G1069" s="43"/>
      <c r="H1069" s="96"/>
      <c r="I1069" s="115"/>
      <c r="J1069" s="159"/>
      <c r="K1069" s="96"/>
      <c r="L1069" s="96"/>
      <c r="M1069" s="96"/>
    </row>
    <row r="1070" spans="1:13" s="176" customFormat="1" ht="16.5" customHeight="1" outlineLevel="1">
      <c r="A1070" s="170"/>
      <c r="B1070" s="171"/>
      <c r="C1070" s="171" t="s">
        <v>1777</v>
      </c>
      <c r="D1070" s="172"/>
      <c r="E1070" s="20"/>
      <c r="F1070" s="93"/>
      <c r="G1070" s="20"/>
      <c r="H1070" s="93"/>
      <c r="I1070" s="173">
        <f>SUBTOTAL(9,I1071:I1086)</f>
        <v>0</v>
      </c>
      <c r="J1070" s="174"/>
      <c r="K1070" s="175">
        <f>SUBTOTAL(9,K1071:K1086)</f>
        <v>0.21224000000000004</v>
      </c>
      <c r="L1070" s="93"/>
      <c r="M1070" s="175">
        <f>SUBTOTAL(9,M1071:M1086)</f>
        <v>0</v>
      </c>
    </row>
    <row r="1071" spans="1:13" s="57" customFormat="1" ht="12" outlineLevel="2">
      <c r="A1071" s="120">
        <v>1</v>
      </c>
      <c r="B1071" s="121" t="s">
        <v>300</v>
      </c>
      <c r="C1071" s="122" t="s">
        <v>1876</v>
      </c>
      <c r="D1071" s="123" t="s">
        <v>41</v>
      </c>
      <c r="E1071" s="24">
        <v>3546</v>
      </c>
      <c r="F1071" s="94">
        <v>0</v>
      </c>
      <c r="G1071" s="24">
        <f>E1071*(1+F1071/100)</f>
        <v>3546</v>
      </c>
      <c r="H1071" s="94"/>
      <c r="I1071" s="119">
        <f>G1071*H1071</f>
        <v>0</v>
      </c>
      <c r="J1071" s="124">
        <v>4.0000000000000003E-5</v>
      </c>
      <c r="K1071" s="125">
        <f>G1071*J1071</f>
        <v>0.14184000000000002</v>
      </c>
      <c r="L1071" s="124"/>
      <c r="M1071" s="125">
        <f>G1071*L1071</f>
        <v>0</v>
      </c>
    </row>
    <row r="1072" spans="1:13" s="155" customFormat="1" ht="11.25" outlineLevel="3">
      <c r="A1072" s="151"/>
      <c r="B1072" s="140"/>
      <c r="C1072" s="152" t="s">
        <v>1047</v>
      </c>
      <c r="D1072" s="140"/>
      <c r="E1072" s="31">
        <v>0</v>
      </c>
      <c r="F1072" s="95"/>
      <c r="G1072" s="33"/>
      <c r="H1072" s="95"/>
      <c r="I1072" s="153"/>
      <c r="J1072" s="154"/>
      <c r="K1072" s="95"/>
      <c r="L1072" s="95"/>
      <c r="M1072" s="95"/>
    </row>
    <row r="1073" spans="1:13" s="155" customFormat="1" ht="11.25" outlineLevel="3">
      <c r="A1073" s="151"/>
      <c r="B1073" s="140"/>
      <c r="C1073" s="152" t="s">
        <v>784</v>
      </c>
      <c r="D1073" s="140"/>
      <c r="E1073" s="31">
        <v>346</v>
      </c>
      <c r="F1073" s="95"/>
      <c r="G1073" s="33"/>
      <c r="H1073" s="95"/>
      <c r="I1073" s="153"/>
      <c r="J1073" s="154"/>
      <c r="K1073" s="95"/>
      <c r="L1073" s="95"/>
      <c r="M1073" s="95"/>
    </row>
    <row r="1074" spans="1:13" s="155" customFormat="1" ht="11.25" outlineLevel="3">
      <c r="A1074" s="151"/>
      <c r="B1074" s="140"/>
      <c r="C1074" s="152" t="s">
        <v>1059</v>
      </c>
      <c r="D1074" s="140"/>
      <c r="E1074" s="31">
        <v>1120</v>
      </c>
      <c r="F1074" s="95"/>
      <c r="G1074" s="33"/>
      <c r="H1074" s="95"/>
      <c r="I1074" s="153"/>
      <c r="J1074" s="154"/>
      <c r="K1074" s="95"/>
      <c r="L1074" s="95"/>
      <c r="M1074" s="95"/>
    </row>
    <row r="1075" spans="1:13" s="155" customFormat="1" ht="11.25" outlineLevel="3">
      <c r="A1075" s="151"/>
      <c r="B1075" s="140"/>
      <c r="C1075" s="152" t="s">
        <v>456</v>
      </c>
      <c r="D1075" s="140"/>
      <c r="E1075" s="31">
        <v>1120</v>
      </c>
      <c r="F1075" s="95"/>
      <c r="G1075" s="33"/>
      <c r="H1075" s="95"/>
      <c r="I1075" s="153"/>
      <c r="J1075" s="154"/>
      <c r="K1075" s="95"/>
      <c r="L1075" s="95"/>
      <c r="M1075" s="95"/>
    </row>
    <row r="1076" spans="1:13" s="155" customFormat="1" ht="11.25" outlineLevel="3">
      <c r="A1076" s="151"/>
      <c r="B1076" s="140"/>
      <c r="C1076" s="152" t="s">
        <v>64</v>
      </c>
      <c r="D1076" s="140"/>
      <c r="E1076" s="31">
        <v>0</v>
      </c>
      <c r="F1076" s="95"/>
      <c r="G1076" s="33"/>
      <c r="H1076" s="95"/>
      <c r="I1076" s="153"/>
      <c r="J1076" s="154"/>
      <c r="K1076" s="95"/>
      <c r="L1076" s="95"/>
      <c r="M1076" s="95"/>
    </row>
    <row r="1077" spans="1:13" s="155" customFormat="1" ht="11.25" outlineLevel="3">
      <c r="A1077" s="151"/>
      <c r="B1077" s="140"/>
      <c r="C1077" s="152" t="s">
        <v>631</v>
      </c>
      <c r="D1077" s="140"/>
      <c r="E1077" s="31">
        <v>680</v>
      </c>
      <c r="F1077" s="95"/>
      <c r="G1077" s="33"/>
      <c r="H1077" s="95"/>
      <c r="I1077" s="153"/>
      <c r="J1077" s="154"/>
      <c r="K1077" s="95"/>
      <c r="L1077" s="95"/>
      <c r="M1077" s="95"/>
    </row>
    <row r="1078" spans="1:13" s="155" customFormat="1" ht="11.25" outlineLevel="3">
      <c r="A1078" s="151"/>
      <c r="B1078" s="140"/>
      <c r="C1078" s="152" t="s">
        <v>824</v>
      </c>
      <c r="D1078" s="140"/>
      <c r="E1078" s="31">
        <v>280</v>
      </c>
      <c r="F1078" s="95"/>
      <c r="G1078" s="33"/>
      <c r="H1078" s="95"/>
      <c r="I1078" s="153"/>
      <c r="J1078" s="154"/>
      <c r="K1078" s="95"/>
      <c r="L1078" s="95"/>
      <c r="M1078" s="95"/>
    </row>
    <row r="1079" spans="1:13" s="155" customFormat="1" ht="11.25" outlineLevel="3">
      <c r="A1079" s="151"/>
      <c r="B1079" s="140"/>
      <c r="C1079" s="152" t="s">
        <v>1</v>
      </c>
      <c r="D1079" s="140"/>
      <c r="E1079" s="31">
        <v>3546</v>
      </c>
      <c r="F1079" s="95"/>
      <c r="G1079" s="33"/>
      <c r="H1079" s="95"/>
      <c r="I1079" s="153"/>
      <c r="J1079" s="154"/>
      <c r="K1079" s="95"/>
      <c r="L1079" s="95"/>
      <c r="M1079" s="95"/>
    </row>
    <row r="1080" spans="1:13" s="57" customFormat="1" ht="12" outlineLevel="2">
      <c r="A1080" s="120">
        <v>2</v>
      </c>
      <c r="B1080" s="121" t="s">
        <v>301</v>
      </c>
      <c r="C1080" s="122" t="s">
        <v>1894</v>
      </c>
      <c r="D1080" s="123" t="s">
        <v>41</v>
      </c>
      <c r="E1080" s="24">
        <v>1760</v>
      </c>
      <c r="F1080" s="94">
        <v>0</v>
      </c>
      <c r="G1080" s="24">
        <f>E1080*(1+F1080/100)</f>
        <v>1760</v>
      </c>
      <c r="H1080" s="94"/>
      <c r="I1080" s="119">
        <f>G1080*H1080</f>
        <v>0</v>
      </c>
      <c r="J1080" s="124">
        <v>4.0000000000000003E-5</v>
      </c>
      <c r="K1080" s="125">
        <f>G1080*J1080</f>
        <v>7.0400000000000004E-2</v>
      </c>
      <c r="L1080" s="124"/>
      <c r="M1080" s="125">
        <f>G1080*L1080</f>
        <v>0</v>
      </c>
    </row>
    <row r="1081" spans="1:13" s="155" customFormat="1" ht="11.25" outlineLevel="3">
      <c r="A1081" s="151"/>
      <c r="B1081" s="140"/>
      <c r="C1081" s="152" t="s">
        <v>1022</v>
      </c>
      <c r="D1081" s="140"/>
      <c r="E1081" s="31">
        <v>0</v>
      </c>
      <c r="F1081" s="95"/>
      <c r="G1081" s="33"/>
      <c r="H1081" s="95"/>
      <c r="I1081" s="153"/>
      <c r="J1081" s="154"/>
      <c r="K1081" s="95"/>
      <c r="L1081" s="95"/>
      <c r="M1081" s="95"/>
    </row>
    <row r="1082" spans="1:13" s="155" customFormat="1" ht="11.25" outlineLevel="3">
      <c r="A1082" s="151"/>
      <c r="B1082" s="140"/>
      <c r="C1082" s="152" t="s">
        <v>1399</v>
      </c>
      <c r="D1082" s="140"/>
      <c r="E1082" s="31">
        <v>300</v>
      </c>
      <c r="F1082" s="95"/>
      <c r="G1082" s="33"/>
      <c r="H1082" s="95"/>
      <c r="I1082" s="153"/>
      <c r="J1082" s="154"/>
      <c r="K1082" s="95"/>
      <c r="L1082" s="95"/>
      <c r="M1082" s="95"/>
    </row>
    <row r="1083" spans="1:13" s="155" customFormat="1" ht="11.25" outlineLevel="3">
      <c r="A1083" s="151"/>
      <c r="B1083" s="140"/>
      <c r="C1083" s="152" t="s">
        <v>572</v>
      </c>
      <c r="D1083" s="140"/>
      <c r="E1083" s="31">
        <v>1350</v>
      </c>
      <c r="F1083" s="95"/>
      <c r="G1083" s="33"/>
      <c r="H1083" s="95"/>
      <c r="I1083" s="153"/>
      <c r="J1083" s="154"/>
      <c r="K1083" s="95"/>
      <c r="L1083" s="95"/>
      <c r="M1083" s="95"/>
    </row>
    <row r="1084" spans="1:13" s="155" customFormat="1" ht="11.25" outlineLevel="3">
      <c r="A1084" s="151"/>
      <c r="B1084" s="140"/>
      <c r="C1084" s="152" t="s">
        <v>1222</v>
      </c>
      <c r="D1084" s="140"/>
      <c r="E1084" s="31">
        <v>110</v>
      </c>
      <c r="F1084" s="95"/>
      <c r="G1084" s="33"/>
      <c r="H1084" s="95"/>
      <c r="I1084" s="153"/>
      <c r="J1084" s="154"/>
      <c r="K1084" s="95"/>
      <c r="L1084" s="95"/>
      <c r="M1084" s="95"/>
    </row>
    <row r="1085" spans="1:13" s="155" customFormat="1" ht="11.25" outlineLevel="3">
      <c r="A1085" s="151"/>
      <c r="B1085" s="140"/>
      <c r="C1085" s="152" t="s">
        <v>1</v>
      </c>
      <c r="D1085" s="140"/>
      <c r="E1085" s="31">
        <v>1760</v>
      </c>
      <c r="F1085" s="95"/>
      <c r="G1085" s="33"/>
      <c r="H1085" s="95"/>
      <c r="I1085" s="153"/>
      <c r="J1085" s="154"/>
      <c r="K1085" s="95"/>
      <c r="L1085" s="95"/>
      <c r="M1085" s="95"/>
    </row>
    <row r="1086" spans="1:13" s="117" customFormat="1" ht="12.75" customHeight="1" outlineLevel="2">
      <c r="A1086" s="156"/>
      <c r="B1086" s="157"/>
      <c r="C1086" s="158"/>
      <c r="D1086" s="157"/>
      <c r="E1086" s="43"/>
      <c r="F1086" s="96"/>
      <c r="G1086" s="43"/>
      <c r="H1086" s="96"/>
      <c r="I1086" s="115"/>
      <c r="J1086" s="159"/>
      <c r="K1086" s="96"/>
      <c r="L1086" s="96"/>
      <c r="M1086" s="96"/>
    </row>
    <row r="1087" spans="1:13" s="176" customFormat="1" ht="16.5" customHeight="1" outlineLevel="1">
      <c r="A1087" s="170"/>
      <c r="B1087" s="171"/>
      <c r="C1087" s="171" t="s">
        <v>635</v>
      </c>
      <c r="D1087" s="172"/>
      <c r="E1087" s="20"/>
      <c r="F1087" s="93"/>
      <c r="G1087" s="20"/>
      <c r="H1087" s="93"/>
      <c r="I1087" s="173">
        <f>SUBTOTAL(9,I1088:I1380)</f>
        <v>0</v>
      </c>
      <c r="J1087" s="174"/>
      <c r="K1087" s="175">
        <f>SUBTOTAL(9,K1088:K1380)</f>
        <v>4.4450000000000003E-2</v>
      </c>
      <c r="L1087" s="93"/>
      <c r="M1087" s="175">
        <f>SUBTOTAL(9,M1088:M1380)</f>
        <v>976.87165648775067</v>
      </c>
    </row>
    <row r="1088" spans="1:13" s="57" customFormat="1" ht="12" outlineLevel="2">
      <c r="A1088" s="120">
        <v>1</v>
      </c>
      <c r="B1088" s="121" t="s">
        <v>318</v>
      </c>
      <c r="C1088" s="122" t="s">
        <v>1891</v>
      </c>
      <c r="D1088" s="123" t="s">
        <v>41</v>
      </c>
      <c r="E1088" s="24">
        <v>370.12733051200001</v>
      </c>
      <c r="F1088" s="94">
        <v>0</v>
      </c>
      <c r="G1088" s="24">
        <f>E1088*(1+F1088/100)</f>
        <v>370.12733051200001</v>
      </c>
      <c r="H1088" s="94"/>
      <c r="I1088" s="119">
        <f>G1088*H1088</f>
        <v>0</v>
      </c>
      <c r="J1088" s="124"/>
      <c r="K1088" s="125">
        <f>G1088*J1088</f>
        <v>0</v>
      </c>
      <c r="L1088" s="124">
        <v>5.3999999999999999E-2</v>
      </c>
      <c r="M1088" s="125">
        <f>G1088*L1088</f>
        <v>19.986875847648001</v>
      </c>
    </row>
    <row r="1089" spans="1:13" s="155" customFormat="1" ht="11.25" outlineLevel="3">
      <c r="A1089" s="151"/>
      <c r="B1089" s="140"/>
      <c r="C1089" s="152" t="s">
        <v>460</v>
      </c>
      <c r="D1089" s="140"/>
      <c r="E1089" s="31">
        <v>0</v>
      </c>
      <c r="F1089" s="95"/>
      <c r="G1089" s="33"/>
      <c r="H1089" s="95"/>
      <c r="I1089" s="153"/>
      <c r="J1089" s="154"/>
      <c r="K1089" s="95"/>
      <c r="L1089" s="95"/>
      <c r="M1089" s="95"/>
    </row>
    <row r="1090" spans="1:13" s="155" customFormat="1" ht="11.25" outlineLevel="3">
      <c r="A1090" s="151"/>
      <c r="B1090" s="140"/>
      <c r="C1090" s="152" t="s">
        <v>612</v>
      </c>
      <c r="D1090" s="140"/>
      <c r="E1090" s="31">
        <v>25.375</v>
      </c>
      <c r="F1090" s="95"/>
      <c r="G1090" s="33"/>
      <c r="H1090" s="95"/>
      <c r="I1090" s="153"/>
      <c r="J1090" s="154"/>
      <c r="K1090" s="95"/>
      <c r="L1090" s="95"/>
      <c r="M1090" s="95"/>
    </row>
    <row r="1091" spans="1:13" s="155" customFormat="1" ht="11.25" outlineLevel="3">
      <c r="A1091" s="151"/>
      <c r="B1091" s="140"/>
      <c r="C1091" s="152" t="s">
        <v>651</v>
      </c>
      <c r="D1091" s="140"/>
      <c r="E1091" s="31">
        <v>49.582400000000007</v>
      </c>
      <c r="F1091" s="95"/>
      <c r="G1091" s="33"/>
      <c r="H1091" s="95"/>
      <c r="I1091" s="153"/>
      <c r="J1091" s="154"/>
      <c r="K1091" s="95"/>
      <c r="L1091" s="95"/>
      <c r="M1091" s="95"/>
    </row>
    <row r="1092" spans="1:13" s="155" customFormat="1" ht="11.25" outlineLevel="3">
      <c r="A1092" s="151"/>
      <c r="B1092" s="140"/>
      <c r="C1092" s="152" t="s">
        <v>613</v>
      </c>
      <c r="D1092" s="140"/>
      <c r="E1092" s="31">
        <v>21</v>
      </c>
      <c r="F1092" s="95"/>
      <c r="G1092" s="33"/>
      <c r="H1092" s="95"/>
      <c r="I1092" s="153"/>
      <c r="J1092" s="154"/>
      <c r="K1092" s="95"/>
      <c r="L1092" s="95"/>
      <c r="M1092" s="95"/>
    </row>
    <row r="1093" spans="1:13" s="155" customFormat="1" ht="11.25" outlineLevel="3">
      <c r="A1093" s="151"/>
      <c r="B1093" s="140"/>
      <c r="C1093" s="152" t="s">
        <v>615</v>
      </c>
      <c r="D1093" s="140"/>
      <c r="E1093" s="31">
        <v>1.75</v>
      </c>
      <c r="F1093" s="95"/>
      <c r="G1093" s="33"/>
      <c r="H1093" s="95"/>
      <c r="I1093" s="153"/>
      <c r="J1093" s="154"/>
      <c r="K1093" s="95"/>
      <c r="L1093" s="95"/>
      <c r="M1093" s="95"/>
    </row>
    <row r="1094" spans="1:13" s="155" customFormat="1" ht="11.25" outlineLevel="3">
      <c r="A1094" s="151"/>
      <c r="B1094" s="140"/>
      <c r="C1094" s="152" t="s">
        <v>616</v>
      </c>
      <c r="D1094" s="140"/>
      <c r="E1094" s="31">
        <v>8.591800000000001</v>
      </c>
      <c r="F1094" s="95"/>
      <c r="G1094" s="33"/>
      <c r="H1094" s="95"/>
      <c r="I1094" s="153"/>
      <c r="J1094" s="154"/>
      <c r="K1094" s="95"/>
      <c r="L1094" s="95"/>
      <c r="M1094" s="95"/>
    </row>
    <row r="1095" spans="1:13" s="155" customFormat="1" ht="11.25" outlineLevel="3">
      <c r="A1095" s="151"/>
      <c r="B1095" s="140"/>
      <c r="C1095" s="152" t="s">
        <v>639</v>
      </c>
      <c r="D1095" s="140"/>
      <c r="E1095" s="31">
        <v>5.44</v>
      </c>
      <c r="F1095" s="95"/>
      <c r="G1095" s="33"/>
      <c r="H1095" s="95"/>
      <c r="I1095" s="153"/>
      <c r="J1095" s="154"/>
      <c r="K1095" s="95"/>
      <c r="L1095" s="95"/>
      <c r="M1095" s="95"/>
    </row>
    <row r="1096" spans="1:13" s="155" customFormat="1" ht="11.25" outlineLevel="3">
      <c r="A1096" s="151"/>
      <c r="B1096" s="140"/>
      <c r="C1096" s="152" t="s">
        <v>1084</v>
      </c>
      <c r="D1096" s="140"/>
      <c r="E1096" s="31">
        <v>3.36</v>
      </c>
      <c r="F1096" s="95"/>
      <c r="G1096" s="33"/>
      <c r="H1096" s="95"/>
      <c r="I1096" s="153"/>
      <c r="J1096" s="154"/>
      <c r="K1096" s="95"/>
      <c r="L1096" s="95"/>
      <c r="M1096" s="95"/>
    </row>
    <row r="1097" spans="1:13" s="155" customFormat="1" ht="11.25" outlineLevel="3">
      <c r="A1097" s="151"/>
      <c r="B1097" s="140"/>
      <c r="C1097" s="152" t="s">
        <v>84</v>
      </c>
      <c r="D1097" s="140"/>
      <c r="E1097" s="31">
        <v>0</v>
      </c>
      <c r="F1097" s="95"/>
      <c r="G1097" s="33"/>
      <c r="H1097" s="95"/>
      <c r="I1097" s="153"/>
      <c r="J1097" s="154"/>
      <c r="K1097" s="95"/>
      <c r="L1097" s="95"/>
      <c r="M1097" s="95"/>
    </row>
    <row r="1098" spans="1:13" s="155" customFormat="1" ht="11.25" outlineLevel="3">
      <c r="A1098" s="151"/>
      <c r="B1098" s="140"/>
      <c r="C1098" s="152" t="s">
        <v>1063</v>
      </c>
      <c r="D1098" s="140"/>
      <c r="E1098" s="31">
        <v>59.603200000000001</v>
      </c>
      <c r="F1098" s="95"/>
      <c r="G1098" s="33"/>
      <c r="H1098" s="95"/>
      <c r="I1098" s="153"/>
      <c r="J1098" s="154"/>
      <c r="K1098" s="95"/>
      <c r="L1098" s="95"/>
      <c r="M1098" s="95"/>
    </row>
    <row r="1099" spans="1:13" s="155" customFormat="1" ht="11.25" outlineLevel="3">
      <c r="A1099" s="151"/>
      <c r="B1099" s="140"/>
      <c r="C1099" s="152" t="s">
        <v>638</v>
      </c>
      <c r="D1099" s="140"/>
      <c r="E1099" s="31">
        <v>16.32</v>
      </c>
      <c r="F1099" s="95"/>
      <c r="G1099" s="33"/>
      <c r="H1099" s="95"/>
      <c r="I1099" s="153"/>
      <c r="J1099" s="154"/>
      <c r="K1099" s="95"/>
      <c r="L1099" s="95"/>
      <c r="M1099" s="95"/>
    </row>
    <row r="1100" spans="1:13" s="155" customFormat="1" ht="11.25" outlineLevel="3">
      <c r="A1100" s="151"/>
      <c r="B1100" s="140"/>
      <c r="C1100" s="152" t="s">
        <v>85</v>
      </c>
      <c r="D1100" s="140"/>
      <c r="E1100" s="31">
        <v>0</v>
      </c>
      <c r="F1100" s="95"/>
      <c r="G1100" s="33"/>
      <c r="H1100" s="95"/>
      <c r="I1100" s="153"/>
      <c r="J1100" s="154"/>
      <c r="K1100" s="95"/>
      <c r="L1100" s="95"/>
      <c r="M1100" s="95"/>
    </row>
    <row r="1101" spans="1:13" s="155" customFormat="1" ht="11.25" outlineLevel="3">
      <c r="A1101" s="151"/>
      <c r="B1101" s="140"/>
      <c r="C1101" s="152" t="s">
        <v>966</v>
      </c>
      <c r="D1101" s="140"/>
      <c r="E1101" s="31">
        <v>83.375</v>
      </c>
      <c r="F1101" s="95"/>
      <c r="G1101" s="33"/>
      <c r="H1101" s="95"/>
      <c r="I1101" s="153"/>
      <c r="J1101" s="154"/>
      <c r="K1101" s="95"/>
      <c r="L1101" s="95"/>
      <c r="M1101" s="95"/>
    </row>
    <row r="1102" spans="1:13" s="155" customFormat="1" ht="11.25" outlineLevel="3">
      <c r="A1102" s="151"/>
      <c r="B1102" s="140"/>
      <c r="C1102" s="152" t="s">
        <v>614</v>
      </c>
      <c r="D1102" s="140"/>
      <c r="E1102" s="31">
        <v>17.5</v>
      </c>
      <c r="F1102" s="95"/>
      <c r="G1102" s="33"/>
      <c r="H1102" s="95"/>
      <c r="I1102" s="153"/>
      <c r="J1102" s="154"/>
      <c r="K1102" s="95"/>
      <c r="L1102" s="95"/>
      <c r="M1102" s="95"/>
    </row>
    <row r="1103" spans="1:13" s="155" customFormat="1" ht="11.25" outlineLevel="3">
      <c r="A1103" s="151"/>
      <c r="B1103" s="140"/>
      <c r="C1103" s="152" t="s">
        <v>640</v>
      </c>
      <c r="D1103" s="140"/>
      <c r="E1103" s="31">
        <v>13.5</v>
      </c>
      <c r="F1103" s="95"/>
      <c r="G1103" s="33"/>
      <c r="H1103" s="95"/>
      <c r="I1103" s="153"/>
      <c r="J1103" s="154"/>
      <c r="K1103" s="95"/>
      <c r="L1103" s="95"/>
      <c r="M1103" s="95"/>
    </row>
    <row r="1104" spans="1:13" s="155" customFormat="1" ht="11.25" outlineLevel="3">
      <c r="A1104" s="151"/>
      <c r="B1104" s="140"/>
      <c r="C1104" s="152" t="s">
        <v>641</v>
      </c>
      <c r="D1104" s="140"/>
      <c r="E1104" s="31">
        <v>14</v>
      </c>
      <c r="F1104" s="95"/>
      <c r="G1104" s="33"/>
      <c r="H1104" s="95"/>
      <c r="I1104" s="153"/>
      <c r="J1104" s="154"/>
      <c r="K1104" s="95"/>
      <c r="L1104" s="95"/>
      <c r="M1104" s="95"/>
    </row>
    <row r="1105" spans="1:13" s="155" customFormat="1" ht="11.25" outlineLevel="3">
      <c r="A1105" s="151"/>
      <c r="B1105" s="140"/>
      <c r="C1105" s="152" t="s">
        <v>642</v>
      </c>
      <c r="D1105" s="140"/>
      <c r="E1105" s="31">
        <v>9</v>
      </c>
      <c r="F1105" s="95"/>
      <c r="G1105" s="33"/>
      <c r="H1105" s="95"/>
      <c r="I1105" s="153"/>
      <c r="J1105" s="154"/>
      <c r="K1105" s="95"/>
      <c r="L1105" s="95"/>
      <c r="M1105" s="95"/>
    </row>
    <row r="1106" spans="1:13" s="155" customFormat="1" ht="11.25" outlineLevel="3">
      <c r="A1106" s="151"/>
      <c r="B1106" s="140"/>
      <c r="C1106" s="152" t="s">
        <v>643</v>
      </c>
      <c r="D1106" s="140"/>
      <c r="E1106" s="31">
        <v>23.040000000000003</v>
      </c>
      <c r="F1106" s="95"/>
      <c r="G1106" s="33"/>
      <c r="H1106" s="95"/>
      <c r="I1106" s="153"/>
      <c r="J1106" s="154"/>
      <c r="K1106" s="95"/>
      <c r="L1106" s="95"/>
      <c r="M1106" s="95"/>
    </row>
    <row r="1107" spans="1:13" s="155" customFormat="1" ht="11.25" outlineLevel="3">
      <c r="A1107" s="151"/>
      <c r="B1107" s="140"/>
      <c r="C1107" s="152" t="s">
        <v>644</v>
      </c>
      <c r="D1107" s="140"/>
      <c r="E1107" s="31">
        <v>0.161</v>
      </c>
      <c r="F1107" s="95"/>
      <c r="G1107" s="33"/>
      <c r="H1107" s="95"/>
      <c r="I1107" s="153"/>
      <c r="J1107" s="154"/>
      <c r="K1107" s="95"/>
      <c r="L1107" s="95"/>
      <c r="M1107" s="95"/>
    </row>
    <row r="1108" spans="1:13" s="155" customFormat="1" ht="11.25" outlineLevel="3">
      <c r="A1108" s="151"/>
      <c r="B1108" s="140"/>
      <c r="C1108" s="152" t="s">
        <v>112</v>
      </c>
      <c r="D1108" s="140"/>
      <c r="E1108" s="31">
        <v>0</v>
      </c>
      <c r="F1108" s="95"/>
      <c r="G1108" s="33"/>
      <c r="H1108" s="95"/>
      <c r="I1108" s="153"/>
      <c r="J1108" s="154"/>
      <c r="K1108" s="95"/>
      <c r="L1108" s="95"/>
      <c r="M1108" s="95"/>
    </row>
    <row r="1109" spans="1:13" s="155" customFormat="1" ht="11.25" outlineLevel="3">
      <c r="A1109" s="151"/>
      <c r="B1109" s="140"/>
      <c r="C1109" s="152" t="s">
        <v>646</v>
      </c>
      <c r="D1109" s="140"/>
      <c r="E1109" s="31">
        <v>6.1575305119999992</v>
      </c>
      <c r="F1109" s="95"/>
      <c r="G1109" s="33"/>
      <c r="H1109" s="95"/>
      <c r="I1109" s="153"/>
      <c r="J1109" s="154"/>
      <c r="K1109" s="95"/>
      <c r="L1109" s="95"/>
      <c r="M1109" s="95"/>
    </row>
    <row r="1110" spans="1:13" s="155" customFormat="1" ht="11.25" outlineLevel="3">
      <c r="A1110" s="151"/>
      <c r="B1110" s="140"/>
      <c r="C1110" s="152" t="s">
        <v>648</v>
      </c>
      <c r="D1110" s="140"/>
      <c r="E1110" s="31">
        <v>6.1613999999999995</v>
      </c>
      <c r="F1110" s="95"/>
      <c r="G1110" s="33"/>
      <c r="H1110" s="95"/>
      <c r="I1110" s="153"/>
      <c r="J1110" s="154"/>
      <c r="K1110" s="95"/>
      <c r="L1110" s="95"/>
      <c r="M1110" s="95"/>
    </row>
    <row r="1111" spans="1:13" s="155" customFormat="1" ht="11.25" outlineLevel="3">
      <c r="A1111" s="151"/>
      <c r="B1111" s="140"/>
      <c r="C1111" s="152" t="s">
        <v>649</v>
      </c>
      <c r="D1111" s="140"/>
      <c r="E1111" s="31">
        <v>5.25</v>
      </c>
      <c r="F1111" s="95"/>
      <c r="G1111" s="33"/>
      <c r="H1111" s="95"/>
      <c r="I1111" s="153"/>
      <c r="J1111" s="154"/>
      <c r="K1111" s="95"/>
      <c r="L1111" s="95"/>
      <c r="M1111" s="95"/>
    </row>
    <row r="1112" spans="1:13" s="155" customFormat="1" ht="11.25" outlineLevel="3">
      <c r="A1112" s="151"/>
      <c r="B1112" s="140"/>
      <c r="C1112" s="152" t="s">
        <v>650</v>
      </c>
      <c r="D1112" s="140"/>
      <c r="E1112" s="31">
        <v>0.96</v>
      </c>
      <c r="F1112" s="95"/>
      <c r="G1112" s="33"/>
      <c r="H1112" s="95"/>
      <c r="I1112" s="153"/>
      <c r="J1112" s="154"/>
      <c r="K1112" s="95"/>
      <c r="L1112" s="95"/>
      <c r="M1112" s="95"/>
    </row>
    <row r="1113" spans="1:13" s="57" customFormat="1" ht="12" outlineLevel="2">
      <c r="A1113" s="120">
        <v>2</v>
      </c>
      <c r="B1113" s="121" t="s">
        <v>316</v>
      </c>
      <c r="C1113" s="122" t="s">
        <v>1809</v>
      </c>
      <c r="D1113" s="123" t="s">
        <v>41</v>
      </c>
      <c r="E1113" s="24">
        <v>70.130766592000001</v>
      </c>
      <c r="F1113" s="94">
        <v>0</v>
      </c>
      <c r="G1113" s="24">
        <f>E1113*(1+F1113/100)</f>
        <v>70.130766592000001</v>
      </c>
      <c r="H1113" s="94"/>
      <c r="I1113" s="119">
        <f>G1113*H1113</f>
        <v>0</v>
      </c>
      <c r="J1113" s="124"/>
      <c r="K1113" s="125">
        <f>G1113*J1113</f>
        <v>0</v>
      </c>
      <c r="L1113" s="124">
        <v>5.5E-2</v>
      </c>
      <c r="M1113" s="125">
        <f>G1113*L1113</f>
        <v>3.8571921625600001</v>
      </c>
    </row>
    <row r="1114" spans="1:13" s="155" customFormat="1" ht="11.25" outlineLevel="3">
      <c r="A1114" s="151"/>
      <c r="B1114" s="140"/>
      <c r="C1114" s="152" t="s">
        <v>1798</v>
      </c>
      <c r="D1114" s="140"/>
      <c r="E1114" s="31">
        <v>0</v>
      </c>
      <c r="F1114" s="95"/>
      <c r="G1114" s="33"/>
      <c r="H1114" s="95"/>
      <c r="I1114" s="153"/>
      <c r="J1114" s="154"/>
      <c r="K1114" s="95"/>
      <c r="L1114" s="95"/>
      <c r="M1114" s="95"/>
    </row>
    <row r="1115" spans="1:13" s="155" customFormat="1" ht="11.25" outlineLevel="3">
      <c r="A1115" s="151"/>
      <c r="B1115" s="140"/>
      <c r="C1115" s="152" t="s">
        <v>460</v>
      </c>
      <c r="D1115" s="140"/>
      <c r="E1115" s="31">
        <v>0</v>
      </c>
      <c r="F1115" s="95"/>
      <c r="G1115" s="33"/>
      <c r="H1115" s="95"/>
      <c r="I1115" s="153"/>
      <c r="J1115" s="154"/>
      <c r="K1115" s="95"/>
      <c r="L1115" s="95"/>
      <c r="M1115" s="95"/>
    </row>
    <row r="1116" spans="1:13" s="155" customFormat="1" ht="11.25" outlineLevel="3">
      <c r="A1116" s="151"/>
      <c r="B1116" s="140"/>
      <c r="C1116" s="152" t="s">
        <v>965</v>
      </c>
      <c r="D1116" s="140"/>
      <c r="E1116" s="31">
        <v>13.824999999999999</v>
      </c>
      <c r="F1116" s="95"/>
      <c r="G1116" s="33"/>
      <c r="H1116" s="95"/>
      <c r="I1116" s="153"/>
      <c r="J1116" s="154"/>
      <c r="K1116" s="95"/>
      <c r="L1116" s="95"/>
      <c r="M1116" s="95"/>
    </row>
    <row r="1117" spans="1:13" s="155" customFormat="1" ht="11.25" outlineLevel="3">
      <c r="A1117" s="151"/>
      <c r="B1117" s="140"/>
      <c r="C1117" s="152" t="s">
        <v>967</v>
      </c>
      <c r="D1117" s="140"/>
      <c r="E1117" s="31">
        <v>9.15</v>
      </c>
      <c r="F1117" s="95"/>
      <c r="G1117" s="33"/>
      <c r="H1117" s="95"/>
      <c r="I1117" s="153"/>
      <c r="J1117" s="154"/>
      <c r="K1117" s="95"/>
      <c r="L1117" s="95"/>
      <c r="M1117" s="95"/>
    </row>
    <row r="1118" spans="1:13" s="155" customFormat="1" ht="11.25" outlineLevel="3">
      <c r="A1118" s="151"/>
      <c r="B1118" s="140"/>
      <c r="C1118" s="152" t="s">
        <v>968</v>
      </c>
      <c r="D1118" s="140"/>
      <c r="E1118" s="31">
        <v>11.7</v>
      </c>
      <c r="F1118" s="95"/>
      <c r="G1118" s="33"/>
      <c r="H1118" s="95"/>
      <c r="I1118" s="153"/>
      <c r="J1118" s="154"/>
      <c r="K1118" s="95"/>
      <c r="L1118" s="95"/>
      <c r="M1118" s="95"/>
    </row>
    <row r="1119" spans="1:13" s="155" customFormat="1" ht="11.25" outlineLevel="3">
      <c r="A1119" s="151"/>
      <c r="B1119" s="140"/>
      <c r="C1119" s="152" t="s">
        <v>970</v>
      </c>
      <c r="D1119" s="140"/>
      <c r="E1119" s="31">
        <v>1.325</v>
      </c>
      <c r="F1119" s="95"/>
      <c r="G1119" s="33"/>
      <c r="H1119" s="95"/>
      <c r="I1119" s="153"/>
      <c r="J1119" s="154"/>
      <c r="K1119" s="95"/>
      <c r="L1119" s="95"/>
      <c r="M1119" s="95"/>
    </row>
    <row r="1120" spans="1:13" s="155" customFormat="1" ht="11.25" outlineLevel="3">
      <c r="A1120" s="151"/>
      <c r="B1120" s="140"/>
      <c r="C1120" s="152" t="s">
        <v>85</v>
      </c>
      <c r="D1120" s="140"/>
      <c r="E1120" s="31">
        <v>0</v>
      </c>
      <c r="F1120" s="95"/>
      <c r="G1120" s="33"/>
      <c r="H1120" s="95"/>
      <c r="I1120" s="153"/>
      <c r="J1120" s="154"/>
      <c r="K1120" s="95"/>
      <c r="L1120" s="95"/>
      <c r="M1120" s="95"/>
    </row>
    <row r="1121" spans="1:13" s="155" customFormat="1" ht="11.25" outlineLevel="3">
      <c r="A1121" s="151"/>
      <c r="B1121" s="140"/>
      <c r="C1121" s="152" t="s">
        <v>997</v>
      </c>
      <c r="D1121" s="140"/>
      <c r="E1121" s="31">
        <v>13.824999999999999</v>
      </c>
      <c r="F1121" s="95"/>
      <c r="G1121" s="33"/>
      <c r="H1121" s="95"/>
      <c r="I1121" s="153"/>
      <c r="J1121" s="154"/>
      <c r="K1121" s="95"/>
      <c r="L1121" s="95"/>
      <c r="M1121" s="95"/>
    </row>
    <row r="1122" spans="1:13" s="155" customFormat="1" ht="11.25" outlineLevel="3">
      <c r="A1122" s="151"/>
      <c r="B1122" s="140"/>
      <c r="C1122" s="152" t="s">
        <v>969</v>
      </c>
      <c r="D1122" s="140"/>
      <c r="E1122" s="31">
        <v>9.75</v>
      </c>
      <c r="F1122" s="95"/>
      <c r="G1122" s="33"/>
      <c r="H1122" s="95"/>
      <c r="I1122" s="153"/>
      <c r="J1122" s="154"/>
      <c r="K1122" s="95"/>
      <c r="L1122" s="95"/>
      <c r="M1122" s="95"/>
    </row>
    <row r="1123" spans="1:13" s="155" customFormat="1" ht="11.25" outlineLevel="3">
      <c r="A1123" s="151"/>
      <c r="B1123" s="140"/>
      <c r="C1123" s="152" t="s">
        <v>112</v>
      </c>
      <c r="D1123" s="140"/>
      <c r="E1123" s="31">
        <v>0</v>
      </c>
      <c r="F1123" s="95"/>
      <c r="G1123" s="33"/>
      <c r="H1123" s="95"/>
      <c r="I1123" s="153"/>
      <c r="J1123" s="154"/>
      <c r="K1123" s="95"/>
      <c r="L1123" s="95"/>
      <c r="M1123" s="95"/>
    </row>
    <row r="1124" spans="1:13" s="155" customFormat="1" ht="11.25" outlineLevel="3">
      <c r="A1124" s="151"/>
      <c r="B1124" s="140"/>
      <c r="C1124" s="152" t="s">
        <v>774</v>
      </c>
      <c r="D1124" s="140"/>
      <c r="E1124" s="31">
        <v>10.555766591999999</v>
      </c>
      <c r="F1124" s="95"/>
      <c r="G1124" s="33"/>
      <c r="H1124" s="95"/>
      <c r="I1124" s="153"/>
      <c r="J1124" s="154"/>
      <c r="K1124" s="95"/>
      <c r="L1124" s="95"/>
      <c r="M1124" s="95"/>
    </row>
    <row r="1125" spans="1:13" s="57" customFormat="1" ht="12" outlineLevel="2">
      <c r="A1125" s="120">
        <v>3</v>
      </c>
      <c r="B1125" s="121" t="s">
        <v>320</v>
      </c>
      <c r="C1125" s="122" t="s">
        <v>1706</v>
      </c>
      <c r="D1125" s="123" t="s">
        <v>41</v>
      </c>
      <c r="E1125" s="24">
        <v>17.335999999999999</v>
      </c>
      <c r="F1125" s="94">
        <v>0</v>
      </c>
      <c r="G1125" s="24">
        <f>E1125*(1+F1125/100)</f>
        <v>17.335999999999999</v>
      </c>
      <c r="H1125" s="94"/>
      <c r="I1125" s="119">
        <f>G1125*H1125</f>
        <v>0</v>
      </c>
      <c r="J1125" s="124"/>
      <c r="K1125" s="125">
        <f>G1125*J1125</f>
        <v>0</v>
      </c>
      <c r="L1125" s="124">
        <v>7.5999999999999998E-2</v>
      </c>
      <c r="M1125" s="125">
        <f>G1125*L1125</f>
        <v>1.3175359999999998</v>
      </c>
    </row>
    <row r="1126" spans="1:13" s="155" customFormat="1" ht="11.25" outlineLevel="3">
      <c r="A1126" s="151"/>
      <c r="B1126" s="140"/>
      <c r="C1126" s="152" t="s">
        <v>112</v>
      </c>
      <c r="D1126" s="140"/>
      <c r="E1126" s="31">
        <v>0</v>
      </c>
      <c r="F1126" s="95"/>
      <c r="G1126" s="33"/>
      <c r="H1126" s="95"/>
      <c r="I1126" s="153"/>
      <c r="J1126" s="154"/>
      <c r="K1126" s="95"/>
      <c r="L1126" s="95"/>
      <c r="M1126" s="95"/>
    </row>
    <row r="1127" spans="1:13" s="155" customFormat="1" ht="11.25" outlineLevel="3">
      <c r="A1127" s="151"/>
      <c r="B1127" s="140"/>
      <c r="C1127" s="152" t="s">
        <v>918</v>
      </c>
      <c r="D1127" s="140"/>
      <c r="E1127" s="31">
        <v>10.638</v>
      </c>
      <c r="F1127" s="95"/>
      <c r="G1127" s="33"/>
      <c r="H1127" s="95"/>
      <c r="I1127" s="153"/>
      <c r="J1127" s="154"/>
      <c r="K1127" s="95"/>
      <c r="L1127" s="95"/>
      <c r="M1127" s="95"/>
    </row>
    <row r="1128" spans="1:13" s="155" customFormat="1" ht="11.25" outlineLevel="3">
      <c r="A1128" s="151"/>
      <c r="B1128" s="140"/>
      <c r="C1128" s="152" t="s">
        <v>1068</v>
      </c>
      <c r="D1128" s="140"/>
      <c r="E1128" s="31">
        <v>6.6980000000000004</v>
      </c>
      <c r="F1128" s="95"/>
      <c r="G1128" s="33"/>
      <c r="H1128" s="95"/>
      <c r="I1128" s="153"/>
      <c r="J1128" s="154"/>
      <c r="K1128" s="95"/>
      <c r="L1128" s="95"/>
      <c r="M1128" s="95"/>
    </row>
    <row r="1129" spans="1:13" s="57" customFormat="1" ht="12" outlineLevel="2">
      <c r="A1129" s="120">
        <v>4</v>
      </c>
      <c r="B1129" s="121" t="s">
        <v>319</v>
      </c>
      <c r="C1129" s="122" t="s">
        <v>1749</v>
      </c>
      <c r="D1129" s="123" t="s">
        <v>41</v>
      </c>
      <c r="E1129" s="24">
        <v>7</v>
      </c>
      <c r="F1129" s="94">
        <v>0</v>
      </c>
      <c r="G1129" s="24">
        <f>E1129*(1+F1129/100)</f>
        <v>7</v>
      </c>
      <c r="H1129" s="94"/>
      <c r="I1129" s="119">
        <f>G1129*H1129</f>
        <v>0</v>
      </c>
      <c r="J1129" s="124"/>
      <c r="K1129" s="125">
        <f>G1129*J1129</f>
        <v>0</v>
      </c>
      <c r="L1129" s="124">
        <v>6.7000000000000004E-2</v>
      </c>
      <c r="M1129" s="125">
        <f>G1129*L1129</f>
        <v>0.46900000000000003</v>
      </c>
    </row>
    <row r="1130" spans="1:13" s="155" customFormat="1" ht="11.25" outlineLevel="3">
      <c r="A1130" s="151"/>
      <c r="B1130" s="140"/>
      <c r="C1130" s="152" t="s">
        <v>460</v>
      </c>
      <c r="D1130" s="140"/>
      <c r="E1130" s="31">
        <v>0</v>
      </c>
      <c r="F1130" s="95"/>
      <c r="G1130" s="33"/>
      <c r="H1130" s="95"/>
      <c r="I1130" s="153"/>
      <c r="J1130" s="154"/>
      <c r="K1130" s="95"/>
      <c r="L1130" s="95"/>
      <c r="M1130" s="95"/>
    </row>
    <row r="1131" spans="1:13" s="155" customFormat="1" ht="11.25" outlineLevel="3">
      <c r="A1131" s="151"/>
      <c r="B1131" s="140"/>
      <c r="C1131" s="152" t="s">
        <v>657</v>
      </c>
      <c r="D1131" s="140"/>
      <c r="E1131" s="31">
        <v>3.6399999999999997</v>
      </c>
      <c r="F1131" s="95"/>
      <c r="G1131" s="33"/>
      <c r="H1131" s="95"/>
      <c r="I1131" s="153"/>
      <c r="J1131" s="154"/>
      <c r="K1131" s="95"/>
      <c r="L1131" s="95"/>
      <c r="M1131" s="95"/>
    </row>
    <row r="1132" spans="1:13" s="155" customFormat="1" ht="11.25" outlineLevel="3">
      <c r="A1132" s="151"/>
      <c r="B1132" s="140"/>
      <c r="C1132" s="152" t="s">
        <v>659</v>
      </c>
      <c r="D1132" s="140"/>
      <c r="E1132" s="31">
        <v>3.36</v>
      </c>
      <c r="F1132" s="95"/>
      <c r="G1132" s="33"/>
      <c r="H1132" s="95"/>
      <c r="I1132" s="153"/>
      <c r="J1132" s="154"/>
      <c r="K1132" s="95"/>
      <c r="L1132" s="95"/>
      <c r="M1132" s="95"/>
    </row>
    <row r="1133" spans="1:13" s="57" customFormat="1" ht="24" outlineLevel="2">
      <c r="A1133" s="120">
        <v>5</v>
      </c>
      <c r="B1133" s="121" t="s">
        <v>312</v>
      </c>
      <c r="C1133" s="122" t="s">
        <v>2055</v>
      </c>
      <c r="D1133" s="123" t="s">
        <v>41</v>
      </c>
      <c r="E1133" s="24">
        <v>38</v>
      </c>
      <c r="F1133" s="94">
        <v>0</v>
      </c>
      <c r="G1133" s="24">
        <f>E1133*(1+F1133/100)</f>
        <v>38</v>
      </c>
      <c r="H1133" s="94"/>
      <c r="I1133" s="119">
        <f>G1133*H1133</f>
        <v>0</v>
      </c>
      <c r="J1133" s="124"/>
      <c r="K1133" s="125">
        <f>G1133*J1133</f>
        <v>0</v>
      </c>
      <c r="L1133" s="124">
        <v>5.7000000000000002E-2</v>
      </c>
      <c r="M1133" s="125">
        <f>G1133*L1133</f>
        <v>2.1659999999999999</v>
      </c>
    </row>
    <row r="1134" spans="1:13" s="155" customFormat="1" ht="11.25" outlineLevel="3">
      <c r="A1134" s="151"/>
      <c r="B1134" s="140"/>
      <c r="C1134" s="152" t="s">
        <v>460</v>
      </c>
      <c r="D1134" s="140"/>
      <c r="E1134" s="31">
        <v>0</v>
      </c>
      <c r="F1134" s="95"/>
      <c r="G1134" s="33"/>
      <c r="H1134" s="95"/>
      <c r="I1134" s="153"/>
      <c r="J1134" s="154"/>
      <c r="K1134" s="95"/>
      <c r="L1134" s="95"/>
      <c r="M1134" s="95"/>
    </row>
    <row r="1135" spans="1:13" s="155" customFormat="1" ht="11.25" outlineLevel="3">
      <c r="A1135" s="151"/>
      <c r="B1135" s="140"/>
      <c r="C1135" s="152" t="s">
        <v>996</v>
      </c>
      <c r="D1135" s="140"/>
      <c r="E1135" s="31">
        <v>0</v>
      </c>
      <c r="F1135" s="95"/>
      <c r="G1135" s="33"/>
      <c r="H1135" s="95"/>
      <c r="I1135" s="153"/>
      <c r="J1135" s="154"/>
      <c r="K1135" s="95"/>
      <c r="L1135" s="95"/>
      <c r="M1135" s="95"/>
    </row>
    <row r="1136" spans="1:13" s="155" customFormat="1" ht="11.25" outlineLevel="3">
      <c r="A1136" s="151"/>
      <c r="B1136" s="140"/>
      <c r="C1136" s="152" t="s">
        <v>971</v>
      </c>
      <c r="D1136" s="140"/>
      <c r="E1136" s="31">
        <v>6</v>
      </c>
      <c r="F1136" s="95"/>
      <c r="G1136" s="33"/>
      <c r="H1136" s="95"/>
      <c r="I1136" s="153"/>
      <c r="J1136" s="154"/>
      <c r="K1136" s="95"/>
      <c r="L1136" s="95"/>
      <c r="M1136" s="95"/>
    </row>
    <row r="1137" spans="1:13" s="155" customFormat="1" ht="11.25" outlineLevel="3">
      <c r="A1137" s="151"/>
      <c r="B1137" s="140"/>
      <c r="C1137" s="152" t="s">
        <v>84</v>
      </c>
      <c r="D1137" s="140"/>
      <c r="E1137" s="31">
        <v>0</v>
      </c>
      <c r="F1137" s="95"/>
      <c r="G1137" s="33"/>
      <c r="H1137" s="95"/>
      <c r="I1137" s="153"/>
      <c r="J1137" s="154"/>
      <c r="K1137" s="95"/>
      <c r="L1137" s="95"/>
      <c r="M1137" s="95"/>
    </row>
    <row r="1138" spans="1:13" s="155" customFormat="1" ht="11.25" outlineLevel="3">
      <c r="A1138" s="151"/>
      <c r="B1138" s="140"/>
      <c r="C1138" s="152" t="s">
        <v>973</v>
      </c>
      <c r="D1138" s="140"/>
      <c r="E1138" s="31">
        <v>6</v>
      </c>
      <c r="F1138" s="95"/>
      <c r="G1138" s="33"/>
      <c r="H1138" s="95"/>
      <c r="I1138" s="153"/>
      <c r="J1138" s="154"/>
      <c r="K1138" s="95"/>
      <c r="L1138" s="95"/>
      <c r="M1138" s="95"/>
    </row>
    <row r="1139" spans="1:13" s="155" customFormat="1" ht="11.25" outlineLevel="3">
      <c r="A1139" s="151"/>
      <c r="B1139" s="140"/>
      <c r="C1139" s="152" t="s">
        <v>983</v>
      </c>
      <c r="D1139" s="140"/>
      <c r="E1139" s="31">
        <v>10</v>
      </c>
      <c r="F1139" s="95"/>
      <c r="G1139" s="33"/>
      <c r="H1139" s="95"/>
      <c r="I1139" s="153"/>
      <c r="J1139" s="154"/>
      <c r="K1139" s="95"/>
      <c r="L1139" s="95"/>
      <c r="M1139" s="95"/>
    </row>
    <row r="1140" spans="1:13" s="155" customFormat="1" ht="11.25" outlineLevel="3">
      <c r="A1140" s="151"/>
      <c r="B1140" s="140"/>
      <c r="C1140" s="152" t="s">
        <v>85</v>
      </c>
      <c r="D1140" s="140"/>
      <c r="E1140" s="31">
        <v>0</v>
      </c>
      <c r="F1140" s="95"/>
      <c r="G1140" s="33"/>
      <c r="H1140" s="95"/>
      <c r="I1140" s="153"/>
      <c r="J1140" s="154"/>
      <c r="K1140" s="95"/>
      <c r="L1140" s="95"/>
      <c r="M1140" s="95"/>
    </row>
    <row r="1141" spans="1:13" s="155" customFormat="1" ht="11.25" outlineLevel="3">
      <c r="A1141" s="151"/>
      <c r="B1141" s="140"/>
      <c r="C1141" s="152" t="s">
        <v>1066</v>
      </c>
      <c r="D1141" s="140"/>
      <c r="E1141" s="31">
        <v>16</v>
      </c>
      <c r="F1141" s="95"/>
      <c r="G1141" s="33"/>
      <c r="H1141" s="95"/>
      <c r="I1141" s="153"/>
      <c r="J1141" s="154"/>
      <c r="K1141" s="95"/>
      <c r="L1141" s="95"/>
      <c r="M1141" s="95"/>
    </row>
    <row r="1142" spans="1:13" s="57" customFormat="1" ht="12" outlineLevel="2">
      <c r="A1142" s="120">
        <v>6</v>
      </c>
      <c r="B1142" s="121" t="s">
        <v>247</v>
      </c>
      <c r="C1142" s="122" t="s">
        <v>1895</v>
      </c>
      <c r="D1142" s="123" t="s">
        <v>41</v>
      </c>
      <c r="E1142" s="24">
        <v>241</v>
      </c>
      <c r="F1142" s="94">
        <v>0</v>
      </c>
      <c r="G1142" s="24">
        <f>E1142*(1+F1142/100)</f>
        <v>241</v>
      </c>
      <c r="H1142" s="94"/>
      <c r="I1142" s="119">
        <f>G1142*H1142</f>
        <v>0</v>
      </c>
      <c r="J1142" s="124"/>
      <c r="K1142" s="125">
        <f>G1142*J1142</f>
        <v>0</v>
      </c>
      <c r="L1142" s="124">
        <v>0.03</v>
      </c>
      <c r="M1142" s="125">
        <f>G1142*L1142</f>
        <v>7.2299999999999995</v>
      </c>
    </row>
    <row r="1143" spans="1:13" s="155" customFormat="1" ht="11.25" outlineLevel="3">
      <c r="A1143" s="151"/>
      <c r="B1143" s="140"/>
      <c r="C1143" s="152" t="s">
        <v>460</v>
      </c>
      <c r="D1143" s="140"/>
      <c r="E1143" s="31">
        <v>0</v>
      </c>
      <c r="F1143" s="95"/>
      <c r="G1143" s="33"/>
      <c r="H1143" s="95"/>
      <c r="I1143" s="153"/>
      <c r="J1143" s="154"/>
      <c r="K1143" s="95"/>
      <c r="L1143" s="95"/>
      <c r="M1143" s="95"/>
    </row>
    <row r="1144" spans="1:13" s="155" customFormat="1" ht="11.25" outlineLevel="3">
      <c r="A1144" s="151"/>
      <c r="B1144" s="140"/>
      <c r="C1144" s="152" t="s">
        <v>996</v>
      </c>
      <c r="D1144" s="140"/>
      <c r="E1144" s="31">
        <v>0</v>
      </c>
      <c r="F1144" s="95"/>
      <c r="G1144" s="33"/>
      <c r="H1144" s="95"/>
      <c r="I1144" s="153"/>
      <c r="J1144" s="154"/>
      <c r="K1144" s="95"/>
      <c r="L1144" s="95"/>
      <c r="M1144" s="95"/>
    </row>
    <row r="1145" spans="1:13" s="155" customFormat="1" ht="11.25" outlineLevel="3">
      <c r="A1145" s="151"/>
      <c r="B1145" s="140"/>
      <c r="C1145" s="152" t="s">
        <v>482</v>
      </c>
      <c r="D1145" s="140"/>
      <c r="E1145" s="31">
        <v>70</v>
      </c>
      <c r="F1145" s="95"/>
      <c r="G1145" s="33"/>
      <c r="H1145" s="95"/>
      <c r="I1145" s="153"/>
      <c r="J1145" s="154"/>
      <c r="K1145" s="95"/>
      <c r="L1145" s="95"/>
      <c r="M1145" s="95"/>
    </row>
    <row r="1146" spans="1:13" s="155" customFormat="1" ht="11.25" outlineLevel="3">
      <c r="A1146" s="151"/>
      <c r="B1146" s="140"/>
      <c r="C1146" s="152" t="s">
        <v>84</v>
      </c>
      <c r="D1146" s="140"/>
      <c r="E1146" s="31">
        <v>0</v>
      </c>
      <c r="F1146" s="95"/>
      <c r="G1146" s="33"/>
      <c r="H1146" s="95"/>
      <c r="I1146" s="153"/>
      <c r="J1146" s="154"/>
      <c r="K1146" s="95"/>
      <c r="L1146" s="95"/>
      <c r="M1146" s="95"/>
    </row>
    <row r="1147" spans="1:13" s="155" customFormat="1" ht="11.25" outlineLevel="3">
      <c r="A1147" s="151"/>
      <c r="B1147" s="140"/>
      <c r="C1147" s="152" t="s">
        <v>486</v>
      </c>
      <c r="D1147" s="140"/>
      <c r="E1147" s="31">
        <v>18</v>
      </c>
      <c r="F1147" s="95"/>
      <c r="G1147" s="33"/>
      <c r="H1147" s="95"/>
      <c r="I1147" s="153"/>
      <c r="J1147" s="154"/>
      <c r="K1147" s="95"/>
      <c r="L1147" s="95"/>
      <c r="M1147" s="95"/>
    </row>
    <row r="1148" spans="1:13" s="155" customFormat="1" ht="11.25" outlineLevel="3">
      <c r="A1148" s="151"/>
      <c r="B1148" s="140"/>
      <c r="C1148" s="152" t="s">
        <v>489</v>
      </c>
      <c r="D1148" s="140"/>
      <c r="E1148" s="31">
        <v>12</v>
      </c>
      <c r="F1148" s="95"/>
      <c r="G1148" s="33"/>
      <c r="H1148" s="95"/>
      <c r="I1148" s="153"/>
      <c r="J1148" s="154"/>
      <c r="K1148" s="95"/>
      <c r="L1148" s="95"/>
      <c r="M1148" s="95"/>
    </row>
    <row r="1149" spans="1:13" s="155" customFormat="1" ht="11.25" outlineLevel="3">
      <c r="A1149" s="151"/>
      <c r="B1149" s="140"/>
      <c r="C1149" s="152" t="s">
        <v>85</v>
      </c>
      <c r="D1149" s="140"/>
      <c r="E1149" s="31">
        <v>0</v>
      </c>
      <c r="F1149" s="95"/>
      <c r="G1149" s="33"/>
      <c r="H1149" s="95"/>
      <c r="I1149" s="153"/>
      <c r="J1149" s="154"/>
      <c r="K1149" s="95"/>
      <c r="L1149" s="95"/>
      <c r="M1149" s="95"/>
    </row>
    <row r="1150" spans="1:13" s="155" customFormat="1" ht="11.25" outlineLevel="3">
      <c r="A1150" s="151"/>
      <c r="B1150" s="140"/>
      <c r="C1150" s="152" t="s">
        <v>493</v>
      </c>
      <c r="D1150" s="140"/>
      <c r="E1150" s="31">
        <v>11</v>
      </c>
      <c r="F1150" s="95"/>
      <c r="G1150" s="33"/>
      <c r="H1150" s="95"/>
      <c r="I1150" s="153"/>
      <c r="J1150" s="154"/>
      <c r="K1150" s="95"/>
      <c r="L1150" s="95"/>
      <c r="M1150" s="95"/>
    </row>
    <row r="1151" spans="1:13" s="155" customFormat="1" ht="11.25" outlineLevel="3">
      <c r="A1151" s="151"/>
      <c r="B1151" s="140"/>
      <c r="C1151" s="152" t="s">
        <v>494</v>
      </c>
      <c r="D1151" s="140"/>
      <c r="E1151" s="31">
        <v>50</v>
      </c>
      <c r="F1151" s="95"/>
      <c r="G1151" s="33"/>
      <c r="H1151" s="95"/>
      <c r="I1151" s="153"/>
      <c r="J1151" s="154"/>
      <c r="K1151" s="95"/>
      <c r="L1151" s="95"/>
      <c r="M1151" s="95"/>
    </row>
    <row r="1152" spans="1:13" s="155" customFormat="1" ht="11.25" outlineLevel="3">
      <c r="A1152" s="151"/>
      <c r="B1152" s="140"/>
      <c r="C1152" s="152" t="s">
        <v>495</v>
      </c>
      <c r="D1152" s="140"/>
      <c r="E1152" s="31">
        <v>80</v>
      </c>
      <c r="F1152" s="95"/>
      <c r="G1152" s="33"/>
      <c r="H1152" s="95"/>
      <c r="I1152" s="153"/>
      <c r="J1152" s="154"/>
      <c r="K1152" s="95"/>
      <c r="L1152" s="95"/>
      <c r="M1152" s="95"/>
    </row>
    <row r="1153" spans="1:13" s="57" customFormat="1" ht="12" outlineLevel="2">
      <c r="A1153" s="120">
        <v>7</v>
      </c>
      <c r="B1153" s="121" t="s">
        <v>313</v>
      </c>
      <c r="C1153" s="122" t="s">
        <v>1800</v>
      </c>
      <c r="D1153" s="123" t="s">
        <v>42</v>
      </c>
      <c r="E1153" s="24">
        <v>1.5</v>
      </c>
      <c r="F1153" s="94">
        <v>0</v>
      </c>
      <c r="G1153" s="24">
        <f>E1153*(1+F1153/100)</f>
        <v>1.5</v>
      </c>
      <c r="H1153" s="94"/>
      <c r="I1153" s="119">
        <f>G1153*H1153</f>
        <v>0</v>
      </c>
      <c r="J1153" s="124"/>
      <c r="K1153" s="125">
        <f>G1153*J1153</f>
        <v>0</v>
      </c>
      <c r="L1153" s="124">
        <v>1.4</v>
      </c>
      <c r="M1153" s="125">
        <f>G1153*L1153</f>
        <v>2.0999999999999996</v>
      </c>
    </row>
    <row r="1154" spans="1:13" s="155" customFormat="1" ht="11.25" outlineLevel="3">
      <c r="A1154" s="151"/>
      <c r="B1154" s="140"/>
      <c r="C1154" s="152" t="s">
        <v>460</v>
      </c>
      <c r="D1154" s="140"/>
      <c r="E1154" s="31">
        <v>0</v>
      </c>
      <c r="F1154" s="95"/>
      <c r="G1154" s="33"/>
      <c r="H1154" s="95"/>
      <c r="I1154" s="153"/>
      <c r="J1154" s="154"/>
      <c r="K1154" s="95"/>
      <c r="L1154" s="95"/>
      <c r="M1154" s="95"/>
    </row>
    <row r="1155" spans="1:13" s="155" customFormat="1" ht="11.25" outlineLevel="3">
      <c r="A1155" s="151"/>
      <c r="B1155" s="140"/>
      <c r="C1155" s="152" t="s">
        <v>996</v>
      </c>
      <c r="D1155" s="140"/>
      <c r="E1155" s="31">
        <v>0</v>
      </c>
      <c r="F1155" s="95"/>
      <c r="G1155" s="33"/>
      <c r="H1155" s="95"/>
      <c r="I1155" s="153"/>
      <c r="J1155" s="154"/>
      <c r="K1155" s="95"/>
      <c r="L1155" s="95"/>
      <c r="M1155" s="95"/>
    </row>
    <row r="1156" spans="1:13" s="155" customFormat="1" ht="11.25" outlineLevel="3">
      <c r="A1156" s="151"/>
      <c r="B1156" s="140"/>
      <c r="C1156" s="152" t="s">
        <v>1017</v>
      </c>
      <c r="D1156" s="140"/>
      <c r="E1156" s="31">
        <v>0.8</v>
      </c>
      <c r="F1156" s="95"/>
      <c r="G1156" s="33"/>
      <c r="H1156" s="95"/>
      <c r="I1156" s="153"/>
      <c r="J1156" s="154"/>
      <c r="K1156" s="95"/>
      <c r="L1156" s="95"/>
      <c r="M1156" s="95"/>
    </row>
    <row r="1157" spans="1:13" s="155" customFormat="1" ht="11.25" outlineLevel="3">
      <c r="A1157" s="151"/>
      <c r="B1157" s="140"/>
      <c r="C1157" s="152" t="s">
        <v>84</v>
      </c>
      <c r="D1157" s="140"/>
      <c r="E1157" s="31">
        <v>0</v>
      </c>
      <c r="F1157" s="95"/>
      <c r="G1157" s="33"/>
      <c r="H1157" s="95"/>
      <c r="I1157" s="153"/>
      <c r="J1157" s="154"/>
      <c r="K1157" s="95"/>
      <c r="L1157" s="95"/>
      <c r="M1157" s="95"/>
    </row>
    <row r="1158" spans="1:13" s="155" customFormat="1" ht="11.25" outlineLevel="3">
      <c r="A1158" s="151"/>
      <c r="B1158" s="140"/>
      <c r="C1158" s="152" t="s">
        <v>915</v>
      </c>
      <c r="D1158" s="140"/>
      <c r="E1158" s="31">
        <v>0.7</v>
      </c>
      <c r="F1158" s="95"/>
      <c r="G1158" s="33"/>
      <c r="H1158" s="95"/>
      <c r="I1158" s="153"/>
      <c r="J1158" s="154"/>
      <c r="K1158" s="95"/>
      <c r="L1158" s="95"/>
      <c r="M1158" s="95"/>
    </row>
    <row r="1159" spans="1:13" s="57" customFormat="1" ht="12" outlineLevel="2">
      <c r="A1159" s="120">
        <v>8</v>
      </c>
      <c r="B1159" s="121" t="s">
        <v>314</v>
      </c>
      <c r="C1159" s="122" t="s">
        <v>1815</v>
      </c>
      <c r="D1159" s="123" t="s">
        <v>42</v>
      </c>
      <c r="E1159" s="24">
        <v>75.166000000000011</v>
      </c>
      <c r="F1159" s="94">
        <v>0</v>
      </c>
      <c r="G1159" s="24">
        <f>E1159*(1+F1159/100)</f>
        <v>75.166000000000011</v>
      </c>
      <c r="H1159" s="94"/>
      <c r="I1159" s="119">
        <f>G1159*H1159</f>
        <v>0</v>
      </c>
      <c r="J1159" s="124"/>
      <c r="K1159" s="125">
        <f>G1159*J1159</f>
        <v>0</v>
      </c>
      <c r="L1159" s="124">
        <v>1.4</v>
      </c>
      <c r="M1159" s="125">
        <f>G1159*L1159</f>
        <v>105.23240000000001</v>
      </c>
    </row>
    <row r="1160" spans="1:13" s="155" customFormat="1" ht="11.25" outlineLevel="3">
      <c r="A1160" s="151"/>
      <c r="B1160" s="140"/>
      <c r="C1160" s="152" t="s">
        <v>460</v>
      </c>
      <c r="D1160" s="140"/>
      <c r="E1160" s="31">
        <v>0</v>
      </c>
      <c r="F1160" s="95"/>
      <c r="G1160" s="33"/>
      <c r="H1160" s="95"/>
      <c r="I1160" s="153"/>
      <c r="J1160" s="154"/>
      <c r="K1160" s="95"/>
      <c r="L1160" s="95"/>
      <c r="M1160" s="95"/>
    </row>
    <row r="1161" spans="1:13" s="155" customFormat="1" ht="11.25" outlineLevel="3">
      <c r="A1161" s="151"/>
      <c r="B1161" s="140"/>
      <c r="C1161" s="152" t="s">
        <v>964</v>
      </c>
      <c r="D1161" s="140"/>
      <c r="E1161" s="31">
        <v>0</v>
      </c>
      <c r="F1161" s="95"/>
      <c r="G1161" s="33"/>
      <c r="H1161" s="95"/>
      <c r="I1161" s="153"/>
      <c r="J1161" s="154"/>
      <c r="K1161" s="95"/>
      <c r="L1161" s="95"/>
      <c r="M1161" s="95"/>
    </row>
    <row r="1162" spans="1:13" s="155" customFormat="1" ht="11.25" outlineLevel="3">
      <c r="A1162" s="151"/>
      <c r="B1162" s="140"/>
      <c r="C1162" s="152" t="s">
        <v>730</v>
      </c>
      <c r="D1162" s="140"/>
      <c r="E1162" s="31">
        <v>4.2</v>
      </c>
      <c r="F1162" s="95"/>
      <c r="G1162" s="33"/>
      <c r="H1162" s="95"/>
      <c r="I1162" s="153"/>
      <c r="J1162" s="154"/>
      <c r="K1162" s="95"/>
      <c r="L1162" s="95"/>
      <c r="M1162" s="95"/>
    </row>
    <row r="1163" spans="1:13" s="155" customFormat="1" ht="11.25" outlineLevel="3">
      <c r="A1163" s="151"/>
      <c r="B1163" s="140"/>
      <c r="C1163" s="152" t="s">
        <v>84</v>
      </c>
      <c r="D1163" s="140"/>
      <c r="E1163" s="31">
        <v>0</v>
      </c>
      <c r="F1163" s="95"/>
      <c r="G1163" s="33"/>
      <c r="H1163" s="95"/>
      <c r="I1163" s="153"/>
      <c r="J1163" s="154"/>
      <c r="K1163" s="95"/>
      <c r="L1163" s="95"/>
      <c r="M1163" s="95"/>
    </row>
    <row r="1164" spans="1:13" s="155" customFormat="1" ht="11.25" outlineLevel="3">
      <c r="A1164" s="151"/>
      <c r="B1164" s="140"/>
      <c r="C1164" s="152" t="s">
        <v>996</v>
      </c>
      <c r="D1164" s="140"/>
      <c r="E1164" s="31">
        <v>0</v>
      </c>
      <c r="F1164" s="95"/>
      <c r="G1164" s="33"/>
      <c r="H1164" s="95"/>
      <c r="I1164" s="153"/>
      <c r="J1164" s="154"/>
      <c r="K1164" s="95"/>
      <c r="L1164" s="95"/>
      <c r="M1164" s="95"/>
    </row>
    <row r="1165" spans="1:13" s="155" customFormat="1" ht="11.25" outlineLevel="3">
      <c r="A1165" s="151"/>
      <c r="B1165" s="140"/>
      <c r="C1165" s="152" t="s">
        <v>1202</v>
      </c>
      <c r="D1165" s="140"/>
      <c r="E1165" s="31">
        <v>4.4000000000000004</v>
      </c>
      <c r="F1165" s="95"/>
      <c r="G1165" s="33"/>
      <c r="H1165" s="95"/>
      <c r="I1165" s="153"/>
      <c r="J1165" s="154"/>
      <c r="K1165" s="95"/>
      <c r="L1165" s="95"/>
      <c r="M1165" s="95"/>
    </row>
    <row r="1166" spans="1:13" s="155" customFormat="1" ht="11.25" outlineLevel="3">
      <c r="A1166" s="151"/>
      <c r="B1166" s="140"/>
      <c r="C1166" s="152" t="s">
        <v>964</v>
      </c>
      <c r="D1166" s="140"/>
      <c r="E1166" s="31">
        <v>0</v>
      </c>
      <c r="F1166" s="95"/>
      <c r="G1166" s="33"/>
      <c r="H1166" s="95"/>
      <c r="I1166" s="153"/>
      <c r="J1166" s="154"/>
      <c r="K1166" s="95"/>
      <c r="L1166" s="95"/>
      <c r="M1166" s="95"/>
    </row>
    <row r="1167" spans="1:13" s="155" customFormat="1" ht="11.25" outlineLevel="3">
      <c r="A1167" s="151"/>
      <c r="B1167" s="140"/>
      <c r="C1167" s="152" t="s">
        <v>738</v>
      </c>
      <c r="D1167" s="140"/>
      <c r="E1167" s="31">
        <v>5.8000000000000007</v>
      </c>
      <c r="F1167" s="95"/>
      <c r="G1167" s="33"/>
      <c r="H1167" s="95"/>
      <c r="I1167" s="153"/>
      <c r="J1167" s="154"/>
      <c r="K1167" s="95"/>
      <c r="L1167" s="95"/>
      <c r="M1167" s="95"/>
    </row>
    <row r="1168" spans="1:13" s="155" customFormat="1" ht="11.25" outlineLevel="3">
      <c r="A1168" s="151"/>
      <c r="B1168" s="140"/>
      <c r="C1168" s="152" t="s">
        <v>740</v>
      </c>
      <c r="D1168" s="140"/>
      <c r="E1168" s="31">
        <v>4.8000000000000007</v>
      </c>
      <c r="F1168" s="95"/>
      <c r="G1168" s="33"/>
      <c r="H1168" s="95"/>
      <c r="I1168" s="153"/>
      <c r="J1168" s="154"/>
      <c r="K1168" s="95"/>
      <c r="L1168" s="95"/>
      <c r="M1168" s="95"/>
    </row>
    <row r="1169" spans="1:13" s="155" customFormat="1" ht="11.25" outlineLevel="3">
      <c r="A1169" s="151"/>
      <c r="B1169" s="140"/>
      <c r="C1169" s="152" t="s">
        <v>745</v>
      </c>
      <c r="D1169" s="140"/>
      <c r="E1169" s="31">
        <v>6.4</v>
      </c>
      <c r="F1169" s="95"/>
      <c r="G1169" s="33"/>
      <c r="H1169" s="95"/>
      <c r="I1169" s="153"/>
      <c r="J1169" s="154"/>
      <c r="K1169" s="95"/>
      <c r="L1169" s="95"/>
      <c r="M1169" s="95"/>
    </row>
    <row r="1170" spans="1:13" s="155" customFormat="1" ht="11.25" outlineLevel="3">
      <c r="A1170" s="151"/>
      <c r="B1170" s="140"/>
      <c r="C1170" s="152" t="s">
        <v>85</v>
      </c>
      <c r="D1170" s="140"/>
      <c r="E1170" s="31">
        <v>0</v>
      </c>
      <c r="F1170" s="95"/>
      <c r="G1170" s="33"/>
      <c r="H1170" s="95"/>
      <c r="I1170" s="153"/>
      <c r="J1170" s="154"/>
      <c r="K1170" s="95"/>
      <c r="L1170" s="95"/>
      <c r="M1170" s="95"/>
    </row>
    <row r="1171" spans="1:13" s="155" customFormat="1" ht="22.5" outlineLevel="3">
      <c r="A1171" s="151"/>
      <c r="B1171" s="140"/>
      <c r="C1171" s="152" t="s">
        <v>1476</v>
      </c>
      <c r="D1171" s="140"/>
      <c r="E1171" s="31">
        <v>23.744</v>
      </c>
      <c r="F1171" s="95"/>
      <c r="G1171" s="33"/>
      <c r="H1171" s="95"/>
      <c r="I1171" s="153"/>
      <c r="J1171" s="154"/>
      <c r="K1171" s="95"/>
      <c r="L1171" s="95"/>
      <c r="M1171" s="95"/>
    </row>
    <row r="1172" spans="1:13" s="155" customFormat="1" ht="11.25" outlineLevel="3">
      <c r="A1172" s="151"/>
      <c r="B1172" s="140"/>
      <c r="C1172" s="152" t="s">
        <v>1031</v>
      </c>
      <c r="D1172" s="140"/>
      <c r="E1172" s="31">
        <v>13.122</v>
      </c>
      <c r="F1172" s="95"/>
      <c r="G1172" s="33"/>
      <c r="H1172" s="95"/>
      <c r="I1172" s="153"/>
      <c r="J1172" s="154"/>
      <c r="K1172" s="95"/>
      <c r="L1172" s="95"/>
      <c r="M1172" s="95"/>
    </row>
    <row r="1173" spans="1:13" s="155" customFormat="1" ht="11.25" outlineLevel="3">
      <c r="A1173" s="151"/>
      <c r="B1173" s="140"/>
      <c r="C1173" s="152" t="s">
        <v>746</v>
      </c>
      <c r="D1173" s="140"/>
      <c r="E1173" s="31">
        <v>8.8000000000000007</v>
      </c>
      <c r="F1173" s="95"/>
      <c r="G1173" s="33"/>
      <c r="H1173" s="95"/>
      <c r="I1173" s="153"/>
      <c r="J1173" s="154"/>
      <c r="K1173" s="95"/>
      <c r="L1173" s="95"/>
      <c r="M1173" s="95"/>
    </row>
    <row r="1174" spans="1:13" s="155" customFormat="1" ht="11.25" outlineLevel="3">
      <c r="A1174" s="151"/>
      <c r="B1174" s="140"/>
      <c r="C1174" s="152" t="s">
        <v>748</v>
      </c>
      <c r="D1174" s="140"/>
      <c r="E1174" s="31">
        <v>1.9</v>
      </c>
      <c r="F1174" s="95"/>
      <c r="G1174" s="33"/>
      <c r="H1174" s="95"/>
      <c r="I1174" s="153"/>
      <c r="J1174" s="154"/>
      <c r="K1174" s="95"/>
      <c r="L1174" s="95"/>
      <c r="M1174" s="95"/>
    </row>
    <row r="1175" spans="1:13" s="155" customFormat="1" ht="11.25" outlineLevel="3">
      <c r="A1175" s="151"/>
      <c r="B1175" s="140"/>
      <c r="C1175" s="152" t="s">
        <v>112</v>
      </c>
      <c r="D1175" s="140"/>
      <c r="E1175" s="31">
        <v>0</v>
      </c>
      <c r="F1175" s="95"/>
      <c r="G1175" s="33"/>
      <c r="H1175" s="95"/>
      <c r="I1175" s="153"/>
      <c r="J1175" s="154"/>
      <c r="K1175" s="95"/>
      <c r="L1175" s="95"/>
      <c r="M1175" s="95"/>
    </row>
    <row r="1176" spans="1:13" s="155" customFormat="1" ht="11.25" outlineLevel="3">
      <c r="A1176" s="151"/>
      <c r="B1176" s="140"/>
      <c r="C1176" s="152" t="s">
        <v>754</v>
      </c>
      <c r="D1176" s="140"/>
      <c r="E1176" s="31">
        <v>2</v>
      </c>
      <c r="F1176" s="95"/>
      <c r="G1176" s="33"/>
      <c r="H1176" s="95"/>
      <c r="I1176" s="153"/>
      <c r="J1176" s="154"/>
      <c r="K1176" s="95"/>
      <c r="L1176" s="95"/>
      <c r="M1176" s="95"/>
    </row>
    <row r="1177" spans="1:13" s="57" customFormat="1" ht="12" outlineLevel="2">
      <c r="A1177" s="120">
        <v>9</v>
      </c>
      <c r="B1177" s="121" t="s">
        <v>315</v>
      </c>
      <c r="C1177" s="122" t="s">
        <v>1704</v>
      </c>
      <c r="D1177" s="123" t="s">
        <v>42</v>
      </c>
      <c r="E1177" s="24">
        <v>47.8</v>
      </c>
      <c r="F1177" s="94">
        <v>0</v>
      </c>
      <c r="G1177" s="24">
        <f>E1177*(1+F1177/100)</f>
        <v>47.8</v>
      </c>
      <c r="H1177" s="94"/>
      <c r="I1177" s="119">
        <f>G1177*H1177</f>
        <v>0</v>
      </c>
      <c r="J1177" s="124"/>
      <c r="K1177" s="125">
        <f>G1177*J1177</f>
        <v>0</v>
      </c>
      <c r="L1177" s="124">
        <v>1.4</v>
      </c>
      <c r="M1177" s="125">
        <f>G1177*L1177</f>
        <v>66.919999999999987</v>
      </c>
    </row>
    <row r="1178" spans="1:13" s="155" customFormat="1" ht="11.25" outlineLevel="3">
      <c r="A1178" s="151"/>
      <c r="B1178" s="140"/>
      <c r="C1178" s="152" t="s">
        <v>460</v>
      </c>
      <c r="D1178" s="140"/>
      <c r="E1178" s="31">
        <v>0</v>
      </c>
      <c r="F1178" s="95"/>
      <c r="G1178" s="33"/>
      <c r="H1178" s="95"/>
      <c r="I1178" s="153"/>
      <c r="J1178" s="154"/>
      <c r="K1178" s="95"/>
      <c r="L1178" s="95"/>
      <c r="M1178" s="95"/>
    </row>
    <row r="1179" spans="1:13" s="155" customFormat="1" ht="11.25" outlineLevel="3">
      <c r="A1179" s="151"/>
      <c r="B1179" s="140"/>
      <c r="C1179" s="152" t="s">
        <v>996</v>
      </c>
      <c r="D1179" s="140"/>
      <c r="E1179" s="31">
        <v>0</v>
      </c>
      <c r="F1179" s="95"/>
      <c r="G1179" s="33"/>
      <c r="H1179" s="95"/>
      <c r="I1179" s="153"/>
      <c r="J1179" s="154"/>
      <c r="K1179" s="95"/>
      <c r="L1179" s="95"/>
      <c r="M1179" s="95"/>
    </row>
    <row r="1180" spans="1:13" s="155" customFormat="1" ht="11.25" outlineLevel="3">
      <c r="A1180" s="151"/>
      <c r="B1180" s="140"/>
      <c r="C1180" s="152" t="s">
        <v>1001</v>
      </c>
      <c r="D1180" s="140"/>
      <c r="E1180" s="31">
        <v>13.600000000000001</v>
      </c>
      <c r="F1180" s="95"/>
      <c r="G1180" s="33"/>
      <c r="H1180" s="95"/>
      <c r="I1180" s="153"/>
      <c r="J1180" s="154"/>
      <c r="K1180" s="95"/>
      <c r="L1180" s="95"/>
      <c r="M1180" s="95"/>
    </row>
    <row r="1181" spans="1:13" s="155" customFormat="1" ht="11.25" outlineLevel="3">
      <c r="A1181" s="151"/>
      <c r="B1181" s="140"/>
      <c r="C1181" s="152" t="s">
        <v>863</v>
      </c>
      <c r="D1181" s="140"/>
      <c r="E1181" s="31">
        <v>13.8</v>
      </c>
      <c r="F1181" s="95"/>
      <c r="G1181" s="33"/>
      <c r="H1181" s="95"/>
      <c r="I1181" s="153"/>
      <c r="J1181" s="154"/>
      <c r="K1181" s="95"/>
      <c r="L1181" s="95"/>
      <c r="M1181" s="95"/>
    </row>
    <row r="1182" spans="1:13" s="155" customFormat="1" ht="11.25" outlineLevel="3">
      <c r="A1182" s="151"/>
      <c r="B1182" s="140"/>
      <c r="C1182" s="152" t="s">
        <v>84</v>
      </c>
      <c r="D1182" s="140"/>
      <c r="E1182" s="31">
        <v>0</v>
      </c>
      <c r="F1182" s="95"/>
      <c r="G1182" s="33"/>
      <c r="H1182" s="95"/>
      <c r="I1182" s="153"/>
      <c r="J1182" s="154"/>
      <c r="K1182" s="95"/>
      <c r="L1182" s="95"/>
      <c r="M1182" s="95"/>
    </row>
    <row r="1183" spans="1:13" s="155" customFormat="1" ht="11.25" outlineLevel="3">
      <c r="A1183" s="151"/>
      <c r="B1183" s="140"/>
      <c r="C1183" s="152" t="s">
        <v>964</v>
      </c>
      <c r="D1183" s="140"/>
      <c r="E1183" s="31">
        <v>0</v>
      </c>
      <c r="F1183" s="95"/>
      <c r="G1183" s="33"/>
      <c r="H1183" s="95"/>
      <c r="I1183" s="153"/>
      <c r="J1183" s="154"/>
      <c r="K1183" s="95"/>
      <c r="L1183" s="95"/>
      <c r="M1183" s="95"/>
    </row>
    <row r="1184" spans="1:13" s="155" customFormat="1" ht="11.25" outlineLevel="3">
      <c r="A1184" s="151"/>
      <c r="B1184" s="140"/>
      <c r="C1184" s="152" t="s">
        <v>741</v>
      </c>
      <c r="D1184" s="140"/>
      <c r="E1184" s="31">
        <v>6.6</v>
      </c>
      <c r="F1184" s="95"/>
      <c r="G1184" s="33"/>
      <c r="H1184" s="95"/>
      <c r="I1184" s="153"/>
      <c r="J1184" s="154"/>
      <c r="K1184" s="95"/>
      <c r="L1184" s="95"/>
      <c r="M1184" s="95"/>
    </row>
    <row r="1185" spans="1:13" s="155" customFormat="1" ht="11.25" outlineLevel="3">
      <c r="A1185" s="151"/>
      <c r="B1185" s="140"/>
      <c r="C1185" s="152" t="s">
        <v>742</v>
      </c>
      <c r="D1185" s="140"/>
      <c r="E1185" s="31">
        <v>7.8</v>
      </c>
      <c r="F1185" s="95"/>
      <c r="G1185" s="33"/>
      <c r="H1185" s="95"/>
      <c r="I1185" s="153"/>
      <c r="J1185" s="154"/>
      <c r="K1185" s="95"/>
      <c r="L1185" s="95"/>
      <c r="M1185" s="95"/>
    </row>
    <row r="1186" spans="1:13" s="155" customFormat="1" ht="11.25" outlineLevel="3">
      <c r="A1186" s="151"/>
      <c r="B1186" s="140"/>
      <c r="C1186" s="152" t="s">
        <v>744</v>
      </c>
      <c r="D1186" s="140"/>
      <c r="E1186" s="31">
        <v>6</v>
      </c>
      <c r="F1186" s="95"/>
      <c r="G1186" s="33"/>
      <c r="H1186" s="95"/>
      <c r="I1186" s="153"/>
      <c r="J1186" s="154"/>
      <c r="K1186" s="95"/>
      <c r="L1186" s="95"/>
      <c r="M1186" s="95"/>
    </row>
    <row r="1187" spans="1:13" s="57" customFormat="1" ht="24" outlineLevel="2">
      <c r="A1187" s="120">
        <v>10</v>
      </c>
      <c r="B1187" s="121" t="s">
        <v>311</v>
      </c>
      <c r="C1187" s="122" t="s">
        <v>2120</v>
      </c>
      <c r="D1187" s="123" t="s">
        <v>42</v>
      </c>
      <c r="E1187" s="24">
        <v>144.70000000000002</v>
      </c>
      <c r="F1187" s="94">
        <v>0</v>
      </c>
      <c r="G1187" s="24">
        <f>E1187*(1+F1187/100)</f>
        <v>144.70000000000002</v>
      </c>
      <c r="H1187" s="94"/>
      <c r="I1187" s="119">
        <f>G1187*H1187</f>
        <v>0</v>
      </c>
      <c r="J1187" s="124"/>
      <c r="K1187" s="125">
        <f>G1187*J1187</f>
        <v>0</v>
      </c>
      <c r="L1187" s="124">
        <v>2.2000000000000002</v>
      </c>
      <c r="M1187" s="125">
        <f>G1187*L1187</f>
        <v>318.34000000000009</v>
      </c>
    </row>
    <row r="1188" spans="1:13" s="155" customFormat="1" ht="11.25" outlineLevel="3">
      <c r="A1188" s="151"/>
      <c r="B1188" s="140"/>
      <c r="C1188" s="152" t="s">
        <v>460</v>
      </c>
      <c r="D1188" s="140"/>
      <c r="E1188" s="31">
        <v>0</v>
      </c>
      <c r="F1188" s="95"/>
      <c r="G1188" s="33"/>
      <c r="H1188" s="95"/>
      <c r="I1188" s="153"/>
      <c r="J1188" s="154"/>
      <c r="K1188" s="95"/>
      <c r="L1188" s="95"/>
      <c r="M1188" s="95"/>
    </row>
    <row r="1189" spans="1:13" s="155" customFormat="1" ht="11.25" outlineLevel="3">
      <c r="A1189" s="151"/>
      <c r="B1189" s="140"/>
      <c r="C1189" s="152" t="s">
        <v>1459</v>
      </c>
      <c r="D1189" s="140"/>
      <c r="E1189" s="31">
        <v>6.48</v>
      </c>
      <c r="F1189" s="95"/>
      <c r="G1189" s="33"/>
      <c r="H1189" s="95"/>
      <c r="I1189" s="153"/>
      <c r="J1189" s="154"/>
      <c r="K1189" s="95"/>
      <c r="L1189" s="95"/>
      <c r="M1189" s="95"/>
    </row>
    <row r="1190" spans="1:13" s="155" customFormat="1" ht="11.25" outlineLevel="3">
      <c r="A1190" s="151"/>
      <c r="B1190" s="140"/>
      <c r="C1190" s="152" t="s">
        <v>712</v>
      </c>
      <c r="D1190" s="140"/>
      <c r="E1190" s="31">
        <v>2.4000000000000004</v>
      </c>
      <c r="F1190" s="95"/>
      <c r="G1190" s="33"/>
      <c r="H1190" s="95"/>
      <c r="I1190" s="153"/>
      <c r="J1190" s="154"/>
      <c r="K1190" s="95"/>
      <c r="L1190" s="95"/>
      <c r="M1190" s="95"/>
    </row>
    <row r="1191" spans="1:13" s="155" customFormat="1" ht="11.25" outlineLevel="3">
      <c r="A1191" s="151"/>
      <c r="B1191" s="140"/>
      <c r="C1191" s="152" t="s">
        <v>734</v>
      </c>
      <c r="D1191" s="140"/>
      <c r="E1191" s="31">
        <v>7.1999999999999993</v>
      </c>
      <c r="F1191" s="95"/>
      <c r="G1191" s="33"/>
      <c r="H1191" s="95"/>
      <c r="I1191" s="153"/>
      <c r="J1191" s="154"/>
      <c r="K1191" s="95"/>
      <c r="L1191" s="95"/>
      <c r="M1191" s="95"/>
    </row>
    <row r="1192" spans="1:13" s="155" customFormat="1" ht="11.25" outlineLevel="3">
      <c r="A1192" s="151"/>
      <c r="B1192" s="140"/>
      <c r="C1192" s="152" t="s">
        <v>713</v>
      </c>
      <c r="D1192" s="140"/>
      <c r="E1192" s="31">
        <v>2.25</v>
      </c>
      <c r="F1192" s="95"/>
      <c r="G1192" s="33"/>
      <c r="H1192" s="95"/>
      <c r="I1192" s="153"/>
      <c r="J1192" s="154"/>
      <c r="K1192" s="95"/>
      <c r="L1192" s="95"/>
      <c r="M1192" s="95"/>
    </row>
    <row r="1193" spans="1:13" s="155" customFormat="1" ht="11.25" outlineLevel="3">
      <c r="A1193" s="151"/>
      <c r="B1193" s="140"/>
      <c r="C1193" s="152" t="s">
        <v>733</v>
      </c>
      <c r="D1193" s="140"/>
      <c r="E1193" s="31">
        <v>17.2</v>
      </c>
      <c r="F1193" s="95"/>
      <c r="G1193" s="33"/>
      <c r="H1193" s="95"/>
      <c r="I1193" s="153"/>
      <c r="J1193" s="154"/>
      <c r="K1193" s="95"/>
      <c r="L1193" s="95"/>
      <c r="M1193" s="95"/>
    </row>
    <row r="1194" spans="1:13" s="155" customFormat="1" ht="11.25" outlineLevel="3">
      <c r="A1194" s="151"/>
      <c r="B1194" s="140"/>
      <c r="C1194" s="152" t="s">
        <v>84</v>
      </c>
      <c r="D1194" s="140"/>
      <c r="E1194" s="31">
        <v>0</v>
      </c>
      <c r="F1194" s="95"/>
      <c r="G1194" s="33"/>
      <c r="H1194" s="95"/>
      <c r="I1194" s="153"/>
      <c r="J1194" s="154"/>
      <c r="K1194" s="95"/>
      <c r="L1194" s="95"/>
      <c r="M1194" s="95"/>
    </row>
    <row r="1195" spans="1:13" s="155" customFormat="1" ht="11.25" outlineLevel="3">
      <c r="A1195" s="151"/>
      <c r="B1195" s="140"/>
      <c r="C1195" s="152" t="s">
        <v>735</v>
      </c>
      <c r="D1195" s="140"/>
      <c r="E1195" s="31">
        <v>4.8000000000000007</v>
      </c>
      <c r="F1195" s="95"/>
      <c r="G1195" s="33"/>
      <c r="H1195" s="95"/>
      <c r="I1195" s="153"/>
      <c r="J1195" s="154"/>
      <c r="K1195" s="95"/>
      <c r="L1195" s="95"/>
      <c r="M1195" s="95"/>
    </row>
    <row r="1196" spans="1:13" s="155" customFormat="1" ht="11.25" outlineLevel="3">
      <c r="A1196" s="151"/>
      <c r="B1196" s="140"/>
      <c r="C1196" s="152" t="s">
        <v>714</v>
      </c>
      <c r="D1196" s="140"/>
      <c r="E1196" s="31">
        <v>1.2000000000000002</v>
      </c>
      <c r="F1196" s="95"/>
      <c r="G1196" s="33"/>
      <c r="H1196" s="95"/>
      <c r="I1196" s="153"/>
      <c r="J1196" s="154"/>
      <c r="K1196" s="95"/>
      <c r="L1196" s="95"/>
      <c r="M1196" s="95"/>
    </row>
    <row r="1197" spans="1:13" s="155" customFormat="1" ht="11.25" outlineLevel="3">
      <c r="A1197" s="151"/>
      <c r="B1197" s="140"/>
      <c r="C1197" s="152" t="s">
        <v>737</v>
      </c>
      <c r="D1197" s="140"/>
      <c r="E1197" s="31">
        <v>4</v>
      </c>
      <c r="F1197" s="95"/>
      <c r="G1197" s="33"/>
      <c r="H1197" s="95"/>
      <c r="I1197" s="153"/>
      <c r="J1197" s="154"/>
      <c r="K1197" s="95"/>
      <c r="L1197" s="95"/>
      <c r="M1197" s="95"/>
    </row>
    <row r="1198" spans="1:13" s="155" customFormat="1" ht="11.25" outlineLevel="3">
      <c r="A1198" s="151"/>
      <c r="B1198" s="140"/>
      <c r="C1198" s="152" t="s">
        <v>739</v>
      </c>
      <c r="D1198" s="140"/>
      <c r="E1198" s="31">
        <v>5</v>
      </c>
      <c r="F1198" s="95"/>
      <c r="G1198" s="33"/>
      <c r="H1198" s="95"/>
      <c r="I1198" s="153"/>
      <c r="J1198" s="154"/>
      <c r="K1198" s="95"/>
      <c r="L1198" s="95"/>
      <c r="M1198" s="95"/>
    </row>
    <row r="1199" spans="1:13" s="155" customFormat="1" ht="11.25" outlineLevel="3">
      <c r="A1199" s="151"/>
      <c r="B1199" s="140"/>
      <c r="C1199" s="152" t="s">
        <v>743</v>
      </c>
      <c r="D1199" s="140"/>
      <c r="E1199" s="31">
        <v>9.2000000000000011</v>
      </c>
      <c r="F1199" s="95"/>
      <c r="G1199" s="33"/>
      <c r="H1199" s="95"/>
      <c r="I1199" s="153"/>
      <c r="J1199" s="154"/>
      <c r="K1199" s="95"/>
      <c r="L1199" s="95"/>
      <c r="M1199" s="95"/>
    </row>
    <row r="1200" spans="1:13" s="155" customFormat="1" ht="11.25" outlineLevel="3">
      <c r="A1200" s="151"/>
      <c r="B1200" s="140"/>
      <c r="C1200" s="152" t="s">
        <v>85</v>
      </c>
      <c r="D1200" s="140"/>
      <c r="E1200" s="31">
        <v>0</v>
      </c>
      <c r="F1200" s="95"/>
      <c r="G1200" s="33"/>
      <c r="H1200" s="95"/>
      <c r="I1200" s="153"/>
      <c r="J1200" s="154"/>
      <c r="K1200" s="95"/>
      <c r="L1200" s="95"/>
      <c r="M1200" s="95"/>
    </row>
    <row r="1201" spans="1:13" s="155" customFormat="1" ht="11.25" outlineLevel="3">
      <c r="A1201" s="151"/>
      <c r="B1201" s="140"/>
      <c r="C1201" s="152" t="s">
        <v>916</v>
      </c>
      <c r="D1201" s="140"/>
      <c r="E1201" s="31">
        <v>9</v>
      </c>
      <c r="F1201" s="95"/>
      <c r="G1201" s="33"/>
      <c r="H1201" s="95"/>
      <c r="I1201" s="153"/>
      <c r="J1201" s="154"/>
      <c r="K1201" s="95"/>
      <c r="L1201" s="95"/>
      <c r="M1201" s="95"/>
    </row>
    <row r="1202" spans="1:13" s="155" customFormat="1" ht="11.25" outlineLevel="3">
      <c r="A1202" s="151"/>
      <c r="B1202" s="140"/>
      <c r="C1202" s="152" t="s">
        <v>717</v>
      </c>
      <c r="D1202" s="140"/>
      <c r="E1202" s="31">
        <v>1.6</v>
      </c>
      <c r="F1202" s="95"/>
      <c r="G1202" s="33"/>
      <c r="H1202" s="95"/>
      <c r="I1202" s="153"/>
      <c r="J1202" s="154"/>
      <c r="K1202" s="95"/>
      <c r="L1202" s="95"/>
      <c r="M1202" s="95"/>
    </row>
    <row r="1203" spans="1:13" s="155" customFormat="1" ht="11.25" outlineLevel="3">
      <c r="A1203" s="151"/>
      <c r="B1203" s="140"/>
      <c r="C1203" s="152" t="s">
        <v>747</v>
      </c>
      <c r="D1203" s="140"/>
      <c r="E1203" s="31">
        <v>5.6</v>
      </c>
      <c r="F1203" s="95"/>
      <c r="G1203" s="33"/>
      <c r="H1203" s="95"/>
      <c r="I1203" s="153"/>
      <c r="J1203" s="154"/>
      <c r="K1203" s="95"/>
      <c r="L1203" s="95"/>
      <c r="M1203" s="95"/>
    </row>
    <row r="1204" spans="1:13" s="155" customFormat="1" ht="11.25" outlineLevel="3">
      <c r="A1204" s="151"/>
      <c r="B1204" s="140"/>
      <c r="C1204" s="152" t="s">
        <v>766</v>
      </c>
      <c r="D1204" s="140"/>
      <c r="E1204" s="31">
        <v>43.5</v>
      </c>
      <c r="F1204" s="95"/>
      <c r="G1204" s="33"/>
      <c r="H1204" s="95"/>
      <c r="I1204" s="153"/>
      <c r="J1204" s="154"/>
      <c r="K1204" s="95"/>
      <c r="L1204" s="95"/>
      <c r="M1204" s="95"/>
    </row>
    <row r="1205" spans="1:13" s="155" customFormat="1" ht="11.25" outlineLevel="3">
      <c r="A1205" s="151"/>
      <c r="B1205" s="140"/>
      <c r="C1205" s="152" t="s">
        <v>750</v>
      </c>
      <c r="D1205" s="140"/>
      <c r="E1205" s="31">
        <v>11.600000000000001</v>
      </c>
      <c r="F1205" s="95"/>
      <c r="G1205" s="33"/>
      <c r="H1205" s="95"/>
      <c r="I1205" s="153"/>
      <c r="J1205" s="154"/>
      <c r="K1205" s="95"/>
      <c r="L1205" s="95"/>
      <c r="M1205" s="95"/>
    </row>
    <row r="1206" spans="1:13" s="155" customFormat="1" ht="11.25" outlineLevel="3">
      <c r="A1206" s="151"/>
      <c r="B1206" s="140"/>
      <c r="C1206" s="152" t="s">
        <v>749</v>
      </c>
      <c r="D1206" s="140"/>
      <c r="E1206" s="31">
        <v>13.4</v>
      </c>
      <c r="F1206" s="95"/>
      <c r="G1206" s="33"/>
      <c r="H1206" s="95"/>
      <c r="I1206" s="153"/>
      <c r="J1206" s="154"/>
      <c r="K1206" s="95"/>
      <c r="L1206" s="95"/>
      <c r="M1206" s="95"/>
    </row>
    <row r="1207" spans="1:13" s="155" customFormat="1" ht="11.25" outlineLevel="3">
      <c r="A1207" s="151"/>
      <c r="B1207" s="140"/>
      <c r="C1207" s="152" t="s">
        <v>91</v>
      </c>
      <c r="D1207" s="140"/>
      <c r="E1207" s="31">
        <v>0</v>
      </c>
      <c r="F1207" s="95"/>
      <c r="G1207" s="33"/>
      <c r="H1207" s="95"/>
      <c r="I1207" s="153"/>
      <c r="J1207" s="154"/>
      <c r="K1207" s="95"/>
      <c r="L1207" s="95"/>
      <c r="M1207" s="95"/>
    </row>
    <row r="1208" spans="1:13" s="155" customFormat="1" ht="11.25" outlineLevel="3">
      <c r="A1208" s="151"/>
      <c r="B1208" s="140"/>
      <c r="C1208" s="152" t="s">
        <v>875</v>
      </c>
      <c r="D1208" s="140"/>
      <c r="E1208" s="31">
        <v>0.27</v>
      </c>
      <c r="F1208" s="95"/>
      <c r="G1208" s="33"/>
      <c r="H1208" s="95"/>
      <c r="I1208" s="153"/>
      <c r="J1208" s="154"/>
      <c r="K1208" s="95"/>
      <c r="L1208" s="95"/>
      <c r="M1208" s="95"/>
    </row>
    <row r="1209" spans="1:13" s="57" customFormat="1" ht="24" outlineLevel="2">
      <c r="A1209" s="120">
        <v>11</v>
      </c>
      <c r="B1209" s="121" t="s">
        <v>310</v>
      </c>
      <c r="C1209" s="122" t="s">
        <v>2114</v>
      </c>
      <c r="D1209" s="123" t="s">
        <v>42</v>
      </c>
      <c r="E1209" s="24">
        <v>3.3</v>
      </c>
      <c r="F1209" s="94">
        <v>0</v>
      </c>
      <c r="G1209" s="24">
        <f>E1209*(1+F1209/100)</f>
        <v>3.3</v>
      </c>
      <c r="H1209" s="94"/>
      <c r="I1209" s="119">
        <f>G1209*H1209</f>
        <v>0</v>
      </c>
      <c r="J1209" s="124"/>
      <c r="K1209" s="125">
        <f>G1209*J1209</f>
        <v>0</v>
      </c>
      <c r="L1209" s="124">
        <v>2.2000000000000002</v>
      </c>
      <c r="M1209" s="125">
        <f>G1209*L1209</f>
        <v>7.26</v>
      </c>
    </row>
    <row r="1210" spans="1:13" s="155" customFormat="1" ht="11.25" outlineLevel="3">
      <c r="A1210" s="151"/>
      <c r="B1210" s="140"/>
      <c r="C1210" s="152" t="s">
        <v>52</v>
      </c>
      <c r="D1210" s="140"/>
      <c r="E1210" s="31">
        <v>0</v>
      </c>
      <c r="F1210" s="95"/>
      <c r="G1210" s="33"/>
      <c r="H1210" s="95"/>
      <c r="I1210" s="153"/>
      <c r="J1210" s="154"/>
      <c r="K1210" s="95"/>
      <c r="L1210" s="95"/>
      <c r="M1210" s="95"/>
    </row>
    <row r="1211" spans="1:13" s="155" customFormat="1" ht="11.25" outlineLevel="3">
      <c r="A1211" s="151"/>
      <c r="B1211" s="140"/>
      <c r="C1211" s="152" t="s">
        <v>731</v>
      </c>
      <c r="D1211" s="140"/>
      <c r="E1211" s="31">
        <v>1.1000000000000001</v>
      </c>
      <c r="F1211" s="95"/>
      <c r="G1211" s="33"/>
      <c r="H1211" s="95"/>
      <c r="I1211" s="153"/>
      <c r="J1211" s="154"/>
      <c r="K1211" s="95"/>
      <c r="L1211" s="95"/>
      <c r="M1211" s="95"/>
    </row>
    <row r="1212" spans="1:13" s="155" customFormat="1" ht="11.25" outlineLevel="3">
      <c r="A1212" s="151"/>
      <c r="B1212" s="140"/>
      <c r="C1212" s="152" t="s">
        <v>914</v>
      </c>
      <c r="D1212" s="140"/>
      <c r="E1212" s="31">
        <v>2.2000000000000002</v>
      </c>
      <c r="F1212" s="95"/>
      <c r="G1212" s="33"/>
      <c r="H1212" s="95"/>
      <c r="I1212" s="153"/>
      <c r="J1212" s="154"/>
      <c r="K1212" s="95"/>
      <c r="L1212" s="95"/>
      <c r="M1212" s="95"/>
    </row>
    <row r="1213" spans="1:13" s="57" customFormat="1" ht="24" outlineLevel="2">
      <c r="A1213" s="120">
        <v>12</v>
      </c>
      <c r="B1213" s="121" t="s">
        <v>309</v>
      </c>
      <c r="C1213" s="122" t="s">
        <v>2015</v>
      </c>
      <c r="D1213" s="123" t="s">
        <v>41</v>
      </c>
      <c r="E1213" s="24">
        <v>156</v>
      </c>
      <c r="F1213" s="94">
        <v>0</v>
      </c>
      <c r="G1213" s="24">
        <f>E1213*(1+F1213/100)</f>
        <v>156</v>
      </c>
      <c r="H1213" s="94"/>
      <c r="I1213" s="119">
        <f>G1213*H1213</f>
        <v>0</v>
      </c>
      <c r="J1213" s="124"/>
      <c r="K1213" s="125">
        <f>G1213*J1213</f>
        <v>0</v>
      </c>
      <c r="L1213" s="124">
        <v>0.432</v>
      </c>
      <c r="M1213" s="125">
        <f>G1213*L1213</f>
        <v>67.391999999999996</v>
      </c>
    </row>
    <row r="1214" spans="1:13" s="155" customFormat="1" ht="11.25" outlineLevel="3">
      <c r="A1214" s="151"/>
      <c r="B1214" s="140"/>
      <c r="C1214" s="152" t="s">
        <v>52</v>
      </c>
      <c r="D1214" s="140"/>
      <c r="E1214" s="31">
        <v>0</v>
      </c>
      <c r="F1214" s="95"/>
      <c r="G1214" s="33"/>
      <c r="H1214" s="95"/>
      <c r="I1214" s="153"/>
      <c r="J1214" s="154"/>
      <c r="K1214" s="95"/>
      <c r="L1214" s="95"/>
      <c r="M1214" s="95"/>
    </row>
    <row r="1215" spans="1:13" s="155" customFormat="1" ht="22.5" outlineLevel="3">
      <c r="A1215" s="151"/>
      <c r="B1215" s="140"/>
      <c r="C1215" s="152" t="s">
        <v>2109</v>
      </c>
      <c r="D1215" s="140"/>
      <c r="E1215" s="31">
        <v>0</v>
      </c>
      <c r="F1215" s="95"/>
      <c r="G1215" s="33"/>
      <c r="H1215" s="95"/>
      <c r="I1215" s="153"/>
      <c r="J1215" s="154"/>
      <c r="K1215" s="95"/>
      <c r="L1215" s="95"/>
      <c r="M1215" s="95"/>
    </row>
    <row r="1216" spans="1:13" s="155" customFormat="1" ht="11.25" outlineLevel="3">
      <c r="A1216" s="151"/>
      <c r="B1216" s="140"/>
      <c r="C1216" s="152" t="s">
        <v>1130</v>
      </c>
      <c r="D1216" s="140"/>
      <c r="E1216" s="31">
        <v>156</v>
      </c>
      <c r="F1216" s="95"/>
      <c r="G1216" s="33"/>
      <c r="H1216" s="95"/>
      <c r="I1216" s="153"/>
      <c r="J1216" s="154"/>
      <c r="K1216" s="95"/>
      <c r="L1216" s="95"/>
      <c r="M1216" s="95"/>
    </row>
    <row r="1217" spans="1:13" s="57" customFormat="1" ht="24" outlineLevel="2">
      <c r="A1217" s="120">
        <v>13</v>
      </c>
      <c r="B1217" s="121" t="s">
        <v>329</v>
      </c>
      <c r="C1217" s="122" t="s">
        <v>2003</v>
      </c>
      <c r="D1217" s="123" t="s">
        <v>11</v>
      </c>
      <c r="E1217" s="24">
        <v>2.5</v>
      </c>
      <c r="F1217" s="94">
        <v>0</v>
      </c>
      <c r="G1217" s="24">
        <f>E1217*(1+F1217/100)</f>
        <v>2.5</v>
      </c>
      <c r="H1217" s="94"/>
      <c r="I1217" s="119">
        <f>G1217*H1217</f>
        <v>0</v>
      </c>
      <c r="J1217" s="124"/>
      <c r="K1217" s="125">
        <f>G1217*J1217</f>
        <v>0</v>
      </c>
      <c r="L1217" s="124">
        <v>0.13200000000000001</v>
      </c>
      <c r="M1217" s="125">
        <f>G1217*L1217</f>
        <v>0.33</v>
      </c>
    </row>
    <row r="1218" spans="1:13" s="155" customFormat="1" ht="11.25" outlineLevel="3">
      <c r="A1218" s="151"/>
      <c r="B1218" s="140"/>
      <c r="C1218" s="152" t="s">
        <v>52</v>
      </c>
      <c r="D1218" s="140"/>
      <c r="E1218" s="31">
        <v>0</v>
      </c>
      <c r="F1218" s="95"/>
      <c r="G1218" s="33"/>
      <c r="H1218" s="95"/>
      <c r="I1218" s="153"/>
      <c r="J1218" s="154"/>
      <c r="K1218" s="95"/>
      <c r="L1218" s="95"/>
      <c r="M1218" s="95"/>
    </row>
    <row r="1219" spans="1:13" s="155" customFormat="1" ht="11.25" outlineLevel="3">
      <c r="A1219" s="151"/>
      <c r="B1219" s="140"/>
      <c r="C1219" s="152" t="s">
        <v>465</v>
      </c>
      <c r="D1219" s="140"/>
      <c r="E1219" s="31">
        <v>2.5</v>
      </c>
      <c r="F1219" s="95"/>
      <c r="G1219" s="33"/>
      <c r="H1219" s="95"/>
      <c r="I1219" s="153"/>
      <c r="J1219" s="154"/>
      <c r="K1219" s="95"/>
      <c r="L1219" s="95"/>
      <c r="M1219" s="95"/>
    </row>
    <row r="1220" spans="1:13" s="57" customFormat="1" ht="12" outlineLevel="2">
      <c r="A1220" s="120">
        <v>14</v>
      </c>
      <c r="B1220" s="121" t="s">
        <v>334</v>
      </c>
      <c r="C1220" s="122" t="s">
        <v>1892</v>
      </c>
      <c r="D1220" s="123" t="s">
        <v>11</v>
      </c>
      <c r="E1220" s="24">
        <v>5</v>
      </c>
      <c r="F1220" s="94">
        <v>0</v>
      </c>
      <c r="G1220" s="24">
        <f>E1220*(1+F1220/100)</f>
        <v>5</v>
      </c>
      <c r="H1220" s="94"/>
      <c r="I1220" s="119">
        <f>G1220*H1220</f>
        <v>0</v>
      </c>
      <c r="J1220" s="124">
        <v>1.0000000000000001E-5</v>
      </c>
      <c r="K1220" s="125">
        <f>G1220*J1220</f>
        <v>5.0000000000000002E-5</v>
      </c>
      <c r="L1220" s="124"/>
      <c r="M1220" s="125">
        <f>G1220*L1220</f>
        <v>0</v>
      </c>
    </row>
    <row r="1221" spans="1:13" s="155" customFormat="1" ht="11.25" outlineLevel="3">
      <c r="A1221" s="151"/>
      <c r="B1221" s="140"/>
      <c r="C1221" s="152" t="s">
        <v>52</v>
      </c>
      <c r="D1221" s="140"/>
      <c r="E1221" s="31">
        <v>0</v>
      </c>
      <c r="F1221" s="95"/>
      <c r="G1221" s="33"/>
      <c r="H1221" s="95"/>
      <c r="I1221" s="153"/>
      <c r="J1221" s="154"/>
      <c r="K1221" s="95"/>
      <c r="L1221" s="95"/>
      <c r="M1221" s="95"/>
    </row>
    <row r="1222" spans="1:13" s="155" customFormat="1" ht="11.25" outlineLevel="3">
      <c r="A1222" s="151"/>
      <c r="B1222" s="140"/>
      <c r="C1222" s="152" t="s">
        <v>537</v>
      </c>
      <c r="D1222" s="140"/>
      <c r="E1222" s="31">
        <v>5</v>
      </c>
      <c r="F1222" s="95"/>
      <c r="G1222" s="33"/>
      <c r="H1222" s="95"/>
      <c r="I1222" s="153"/>
      <c r="J1222" s="154"/>
      <c r="K1222" s="95"/>
      <c r="L1222" s="95"/>
      <c r="M1222" s="95"/>
    </row>
    <row r="1223" spans="1:13" s="57" customFormat="1" ht="24" outlineLevel="2">
      <c r="A1223" s="120">
        <v>15</v>
      </c>
      <c r="B1223" s="121" t="s">
        <v>423</v>
      </c>
      <c r="C1223" s="122" t="s">
        <v>2069</v>
      </c>
      <c r="D1223" s="123" t="s">
        <v>41</v>
      </c>
      <c r="E1223" s="24">
        <v>30.5</v>
      </c>
      <c r="F1223" s="94">
        <v>0</v>
      </c>
      <c r="G1223" s="24">
        <f>E1223*(1+F1223/100)</f>
        <v>30.5</v>
      </c>
      <c r="H1223" s="94"/>
      <c r="I1223" s="119">
        <f>G1223*H1223</f>
        <v>0</v>
      </c>
      <c r="J1223" s="124"/>
      <c r="K1223" s="125">
        <f>G1223*J1223</f>
        <v>0</v>
      </c>
      <c r="L1223" s="124">
        <v>0.245</v>
      </c>
      <c r="M1223" s="125">
        <f>G1223*L1223</f>
        <v>7.4725000000000001</v>
      </c>
    </row>
    <row r="1224" spans="1:13" s="155" customFormat="1" ht="11.25" outlineLevel="3">
      <c r="A1224" s="151"/>
      <c r="B1224" s="140"/>
      <c r="C1224" s="152" t="s">
        <v>1221</v>
      </c>
      <c r="D1224" s="140"/>
      <c r="E1224" s="31">
        <v>0</v>
      </c>
      <c r="F1224" s="95"/>
      <c r="G1224" s="33"/>
      <c r="H1224" s="95"/>
      <c r="I1224" s="153"/>
      <c r="J1224" s="154"/>
      <c r="K1224" s="95"/>
      <c r="L1224" s="95"/>
      <c r="M1224" s="95"/>
    </row>
    <row r="1225" spans="1:13" s="155" customFormat="1" ht="11.25" outlineLevel="3">
      <c r="A1225" s="151"/>
      <c r="B1225" s="140"/>
      <c r="C1225" s="152" t="s">
        <v>1044</v>
      </c>
      <c r="D1225" s="140"/>
      <c r="E1225" s="31">
        <v>30.5</v>
      </c>
      <c r="F1225" s="95"/>
      <c r="G1225" s="33"/>
      <c r="H1225" s="95"/>
      <c r="I1225" s="153"/>
      <c r="J1225" s="154"/>
      <c r="K1225" s="95"/>
      <c r="L1225" s="95"/>
      <c r="M1225" s="95"/>
    </row>
    <row r="1226" spans="1:13" s="57" customFormat="1" ht="12" outlineLevel="2">
      <c r="A1226" s="120">
        <v>16</v>
      </c>
      <c r="B1226" s="121" t="s">
        <v>304</v>
      </c>
      <c r="C1226" s="122" t="s">
        <v>1761</v>
      </c>
      <c r="D1226" s="123" t="s">
        <v>41</v>
      </c>
      <c r="E1226" s="24">
        <v>33.119</v>
      </c>
      <c r="F1226" s="94">
        <v>0</v>
      </c>
      <c r="G1226" s="24">
        <f>E1226*(1+F1226/100)</f>
        <v>33.119</v>
      </c>
      <c r="H1226" s="94"/>
      <c r="I1226" s="119">
        <f>G1226*H1226</f>
        <v>0</v>
      </c>
      <c r="J1226" s="124"/>
      <c r="K1226" s="125">
        <f>G1226*J1226</f>
        <v>0</v>
      </c>
      <c r="L1226" s="124">
        <v>0.26100000000000001</v>
      </c>
      <c r="M1226" s="125">
        <f>G1226*L1226</f>
        <v>8.6440590000000004</v>
      </c>
    </row>
    <row r="1227" spans="1:13" s="155" customFormat="1" ht="11.25" outlineLevel="3">
      <c r="A1227" s="151"/>
      <c r="B1227" s="140"/>
      <c r="C1227" s="152" t="s">
        <v>460</v>
      </c>
      <c r="D1227" s="140"/>
      <c r="E1227" s="31">
        <v>0</v>
      </c>
      <c r="F1227" s="95"/>
      <c r="G1227" s="33"/>
      <c r="H1227" s="95"/>
      <c r="I1227" s="153"/>
      <c r="J1227" s="154"/>
      <c r="K1227" s="95"/>
      <c r="L1227" s="95"/>
      <c r="M1227" s="95"/>
    </row>
    <row r="1228" spans="1:13" s="155" customFormat="1" ht="11.25" outlineLevel="3">
      <c r="A1228" s="151"/>
      <c r="B1228" s="140"/>
      <c r="C1228" s="152" t="s">
        <v>913</v>
      </c>
      <c r="D1228" s="140"/>
      <c r="E1228" s="31">
        <v>11.7</v>
      </c>
      <c r="F1228" s="95"/>
      <c r="G1228" s="33"/>
      <c r="H1228" s="95"/>
      <c r="I1228" s="153"/>
      <c r="J1228" s="154"/>
      <c r="K1228" s="95"/>
      <c r="L1228" s="95"/>
      <c r="M1228" s="95"/>
    </row>
    <row r="1229" spans="1:13" s="155" customFormat="1" ht="11.25" outlineLevel="3">
      <c r="A1229" s="151"/>
      <c r="B1229" s="140"/>
      <c r="C1229" s="152" t="s">
        <v>660</v>
      </c>
      <c r="D1229" s="140"/>
      <c r="E1229" s="31">
        <v>3.875</v>
      </c>
      <c r="F1229" s="95"/>
      <c r="G1229" s="33"/>
      <c r="H1229" s="95"/>
      <c r="I1229" s="153"/>
      <c r="J1229" s="154"/>
      <c r="K1229" s="95"/>
      <c r="L1229" s="95"/>
      <c r="M1229" s="95"/>
    </row>
    <row r="1230" spans="1:13" s="155" customFormat="1" ht="11.25" outlineLevel="3">
      <c r="A1230" s="151"/>
      <c r="B1230" s="140"/>
      <c r="C1230" s="152" t="s">
        <v>84</v>
      </c>
      <c r="D1230" s="140"/>
      <c r="E1230" s="31">
        <v>0</v>
      </c>
      <c r="F1230" s="95"/>
      <c r="G1230" s="33"/>
      <c r="H1230" s="95"/>
      <c r="I1230" s="153"/>
      <c r="J1230" s="154"/>
      <c r="K1230" s="95"/>
      <c r="L1230" s="95"/>
      <c r="M1230" s="95"/>
    </row>
    <row r="1231" spans="1:13" s="155" customFormat="1" ht="11.25" outlineLevel="3">
      <c r="A1231" s="151"/>
      <c r="B1231" s="140"/>
      <c r="C1231" s="152" t="s">
        <v>1019</v>
      </c>
      <c r="D1231" s="140"/>
      <c r="E1231" s="31">
        <v>17.544</v>
      </c>
      <c r="F1231" s="95"/>
      <c r="G1231" s="33"/>
      <c r="H1231" s="95"/>
      <c r="I1231" s="153"/>
      <c r="J1231" s="154"/>
      <c r="K1231" s="95"/>
      <c r="L1231" s="95"/>
      <c r="M1231" s="95"/>
    </row>
    <row r="1232" spans="1:13" s="57" customFormat="1" ht="12" outlineLevel="2">
      <c r="A1232" s="120">
        <v>17</v>
      </c>
      <c r="B1232" s="121" t="s">
        <v>303</v>
      </c>
      <c r="C1232" s="122" t="s">
        <v>1760</v>
      </c>
      <c r="D1232" s="123" t="s">
        <v>41</v>
      </c>
      <c r="E1232" s="24">
        <v>4.8125</v>
      </c>
      <c r="F1232" s="94">
        <v>0</v>
      </c>
      <c r="G1232" s="24">
        <f>E1232*(1+F1232/100)</f>
        <v>4.8125</v>
      </c>
      <c r="H1232" s="94"/>
      <c r="I1232" s="119">
        <f>G1232*H1232</f>
        <v>0</v>
      </c>
      <c r="J1232" s="124"/>
      <c r="K1232" s="125">
        <f>G1232*J1232</f>
        <v>0</v>
      </c>
      <c r="L1232" s="124">
        <v>0.13100000000000001</v>
      </c>
      <c r="M1232" s="125">
        <f>G1232*L1232</f>
        <v>0.63043749999999998</v>
      </c>
    </row>
    <row r="1233" spans="1:13" s="155" customFormat="1" ht="11.25" outlineLevel="3">
      <c r="A1233" s="151"/>
      <c r="B1233" s="140"/>
      <c r="C1233" s="152" t="s">
        <v>84</v>
      </c>
      <c r="D1233" s="140"/>
      <c r="E1233" s="31">
        <v>0</v>
      </c>
      <c r="F1233" s="95"/>
      <c r="G1233" s="33"/>
      <c r="H1233" s="95"/>
      <c r="I1233" s="153"/>
      <c r="J1233" s="154"/>
      <c r="K1233" s="95"/>
      <c r="L1233" s="95"/>
      <c r="M1233" s="95"/>
    </row>
    <row r="1234" spans="1:13" s="155" customFormat="1" ht="11.25" outlineLevel="3">
      <c r="A1234" s="151"/>
      <c r="B1234" s="140"/>
      <c r="C1234" s="152" t="s">
        <v>715</v>
      </c>
      <c r="D1234" s="140"/>
      <c r="E1234" s="31">
        <v>4.8125</v>
      </c>
      <c r="F1234" s="95"/>
      <c r="G1234" s="33"/>
      <c r="H1234" s="95"/>
      <c r="I1234" s="153"/>
      <c r="J1234" s="154"/>
      <c r="K1234" s="95"/>
      <c r="L1234" s="95"/>
      <c r="M1234" s="95"/>
    </row>
    <row r="1235" spans="1:13" s="57" customFormat="1" ht="24" outlineLevel="2">
      <c r="A1235" s="120">
        <v>18</v>
      </c>
      <c r="B1235" s="121" t="s">
        <v>305</v>
      </c>
      <c r="C1235" s="122" t="s">
        <v>1990</v>
      </c>
      <c r="D1235" s="123" t="s">
        <v>42</v>
      </c>
      <c r="E1235" s="24">
        <v>23.797600000000003</v>
      </c>
      <c r="F1235" s="94">
        <v>0</v>
      </c>
      <c r="G1235" s="24">
        <f>E1235*(1+F1235/100)</f>
        <v>23.797600000000003</v>
      </c>
      <c r="H1235" s="94"/>
      <c r="I1235" s="119">
        <f>G1235*H1235</f>
        <v>0</v>
      </c>
      <c r="J1235" s="124"/>
      <c r="K1235" s="125">
        <f>G1235*J1235</f>
        <v>0</v>
      </c>
      <c r="L1235" s="124">
        <v>1.8</v>
      </c>
      <c r="M1235" s="125">
        <f>G1235*L1235</f>
        <v>42.835680000000004</v>
      </c>
    </row>
    <row r="1236" spans="1:13" s="155" customFormat="1" ht="11.25" outlineLevel="3">
      <c r="A1236" s="151"/>
      <c r="B1236" s="140"/>
      <c r="C1236" s="152" t="s">
        <v>84</v>
      </c>
      <c r="D1236" s="140"/>
      <c r="E1236" s="31">
        <v>0</v>
      </c>
      <c r="F1236" s="95"/>
      <c r="G1236" s="33"/>
      <c r="H1236" s="95"/>
      <c r="I1236" s="153"/>
      <c r="J1236" s="154"/>
      <c r="K1236" s="95"/>
      <c r="L1236" s="95"/>
      <c r="M1236" s="95"/>
    </row>
    <row r="1237" spans="1:13" s="155" customFormat="1" ht="11.25" outlineLevel="3">
      <c r="A1237" s="151"/>
      <c r="B1237" s="140"/>
      <c r="C1237" s="152" t="s">
        <v>865</v>
      </c>
      <c r="D1237" s="140"/>
      <c r="E1237" s="31">
        <v>0.30599999999999999</v>
      </c>
      <c r="F1237" s="95"/>
      <c r="G1237" s="33"/>
      <c r="H1237" s="95"/>
      <c r="I1237" s="153"/>
      <c r="J1237" s="154"/>
      <c r="K1237" s="95"/>
      <c r="L1237" s="95"/>
      <c r="M1237" s="95"/>
    </row>
    <row r="1238" spans="1:13" s="155" customFormat="1" ht="11.25" outlineLevel="3">
      <c r="A1238" s="151"/>
      <c r="B1238" s="140"/>
      <c r="C1238" s="152" t="s">
        <v>866</v>
      </c>
      <c r="D1238" s="140"/>
      <c r="E1238" s="31">
        <v>1.4279999999999999</v>
      </c>
      <c r="F1238" s="95"/>
      <c r="G1238" s="33"/>
      <c r="H1238" s="95"/>
      <c r="I1238" s="153"/>
      <c r="J1238" s="154"/>
      <c r="K1238" s="95"/>
      <c r="L1238" s="95"/>
      <c r="M1238" s="95"/>
    </row>
    <row r="1239" spans="1:13" s="155" customFormat="1" ht="11.25" outlineLevel="3">
      <c r="A1239" s="151"/>
      <c r="B1239" s="140"/>
      <c r="C1239" s="152" t="s">
        <v>867</v>
      </c>
      <c r="D1239" s="140"/>
      <c r="E1239" s="31">
        <v>1.6422000000000001</v>
      </c>
      <c r="F1239" s="95"/>
      <c r="G1239" s="33"/>
      <c r="H1239" s="95"/>
      <c r="I1239" s="153"/>
      <c r="J1239" s="154"/>
      <c r="K1239" s="95"/>
      <c r="L1239" s="95"/>
      <c r="M1239" s="95"/>
    </row>
    <row r="1240" spans="1:13" s="155" customFormat="1" ht="11.25" outlineLevel="3">
      <c r="A1240" s="151"/>
      <c r="B1240" s="140"/>
      <c r="C1240" s="152" t="s">
        <v>85</v>
      </c>
      <c r="D1240" s="140"/>
      <c r="E1240" s="31">
        <v>0</v>
      </c>
      <c r="F1240" s="95"/>
      <c r="G1240" s="33"/>
      <c r="H1240" s="95"/>
      <c r="I1240" s="153"/>
      <c r="J1240" s="154"/>
      <c r="K1240" s="95"/>
      <c r="L1240" s="95"/>
      <c r="M1240" s="95"/>
    </row>
    <row r="1241" spans="1:13" s="155" customFormat="1" ht="11.25" outlineLevel="3">
      <c r="A1241" s="151"/>
      <c r="B1241" s="140"/>
      <c r="C1241" s="152" t="s">
        <v>1296</v>
      </c>
      <c r="D1241" s="140"/>
      <c r="E1241" s="31">
        <v>1.1339999999999999</v>
      </c>
      <c r="F1241" s="95"/>
      <c r="G1241" s="33"/>
      <c r="H1241" s="95"/>
      <c r="I1241" s="153"/>
      <c r="J1241" s="154"/>
      <c r="K1241" s="95"/>
      <c r="L1241" s="95"/>
      <c r="M1241" s="95"/>
    </row>
    <row r="1242" spans="1:13" s="155" customFormat="1" ht="11.25" outlineLevel="3">
      <c r="A1242" s="151"/>
      <c r="B1242" s="140"/>
      <c r="C1242" s="152" t="s">
        <v>112</v>
      </c>
      <c r="D1242" s="140"/>
      <c r="E1242" s="31">
        <v>0</v>
      </c>
      <c r="F1242" s="95"/>
      <c r="G1242" s="33"/>
      <c r="H1242" s="95"/>
      <c r="I1242" s="153"/>
      <c r="J1242" s="154"/>
      <c r="K1242" s="95"/>
      <c r="L1242" s="95"/>
      <c r="M1242" s="95"/>
    </row>
    <row r="1243" spans="1:13" s="155" customFormat="1" ht="11.25" outlineLevel="3">
      <c r="A1243" s="151"/>
      <c r="B1243" s="140"/>
      <c r="C1243" s="152" t="s">
        <v>1005</v>
      </c>
      <c r="D1243" s="140"/>
      <c r="E1243" s="31">
        <v>6.9440000000000008</v>
      </c>
      <c r="F1243" s="95"/>
      <c r="G1243" s="33"/>
      <c r="H1243" s="95"/>
      <c r="I1243" s="153"/>
      <c r="J1243" s="154"/>
      <c r="K1243" s="95"/>
      <c r="L1243" s="95"/>
      <c r="M1243" s="95"/>
    </row>
    <row r="1244" spans="1:13" s="155" customFormat="1" ht="11.25" outlineLevel="3">
      <c r="A1244" s="151"/>
      <c r="B1244" s="140"/>
      <c r="C1244" s="152" t="s">
        <v>1006</v>
      </c>
      <c r="D1244" s="140"/>
      <c r="E1244" s="31">
        <v>3.6</v>
      </c>
      <c r="F1244" s="95"/>
      <c r="G1244" s="33"/>
      <c r="H1244" s="95"/>
      <c r="I1244" s="153"/>
      <c r="J1244" s="154"/>
      <c r="K1244" s="95"/>
      <c r="L1244" s="95"/>
      <c r="M1244" s="95"/>
    </row>
    <row r="1245" spans="1:13" s="155" customFormat="1" ht="11.25" outlineLevel="3">
      <c r="A1245" s="151"/>
      <c r="B1245" s="140"/>
      <c r="C1245" s="152" t="s">
        <v>874</v>
      </c>
      <c r="D1245" s="140"/>
      <c r="E1245" s="31">
        <v>0.58240000000000003</v>
      </c>
      <c r="F1245" s="95"/>
      <c r="G1245" s="33"/>
      <c r="H1245" s="95"/>
      <c r="I1245" s="153"/>
      <c r="J1245" s="154"/>
      <c r="K1245" s="95"/>
      <c r="L1245" s="95"/>
      <c r="M1245" s="95"/>
    </row>
    <row r="1246" spans="1:13" s="155" customFormat="1" ht="11.25" outlineLevel="3">
      <c r="A1246" s="151"/>
      <c r="B1246" s="140"/>
      <c r="C1246" s="152" t="s">
        <v>919</v>
      </c>
      <c r="D1246" s="140"/>
      <c r="E1246" s="31">
        <v>3.0625</v>
      </c>
      <c r="F1246" s="95"/>
      <c r="G1246" s="33"/>
      <c r="H1246" s="95"/>
      <c r="I1246" s="153"/>
      <c r="J1246" s="154"/>
      <c r="K1246" s="95"/>
      <c r="L1246" s="95"/>
      <c r="M1246" s="95"/>
    </row>
    <row r="1247" spans="1:13" s="155" customFormat="1" ht="11.25" outlineLevel="3">
      <c r="A1247" s="151"/>
      <c r="B1247" s="140"/>
      <c r="C1247" s="152" t="s">
        <v>91</v>
      </c>
      <c r="D1247" s="140"/>
      <c r="E1247" s="31">
        <v>0</v>
      </c>
      <c r="F1247" s="95"/>
      <c r="G1247" s="33"/>
      <c r="H1247" s="95"/>
      <c r="I1247" s="153"/>
      <c r="J1247" s="154"/>
      <c r="K1247" s="95"/>
      <c r="L1247" s="95"/>
      <c r="M1247" s="95"/>
    </row>
    <row r="1248" spans="1:13" s="155" customFormat="1" ht="11.25" outlineLevel="3">
      <c r="A1248" s="151"/>
      <c r="B1248" s="140"/>
      <c r="C1248" s="152" t="s">
        <v>1011</v>
      </c>
      <c r="D1248" s="140"/>
      <c r="E1248" s="31">
        <v>5.0985000000000014</v>
      </c>
      <c r="F1248" s="95"/>
      <c r="G1248" s="33"/>
      <c r="H1248" s="95"/>
      <c r="I1248" s="153"/>
      <c r="J1248" s="154"/>
      <c r="K1248" s="95"/>
      <c r="L1248" s="95"/>
      <c r="M1248" s="95"/>
    </row>
    <row r="1249" spans="1:13" s="57" customFormat="1" ht="24" outlineLevel="2">
      <c r="A1249" s="120">
        <v>19</v>
      </c>
      <c r="B1249" s="121" t="s">
        <v>333</v>
      </c>
      <c r="C1249" s="122" t="s">
        <v>1944</v>
      </c>
      <c r="D1249" s="123" t="s">
        <v>11</v>
      </c>
      <c r="E1249" s="24">
        <v>2.2000000000000002</v>
      </c>
      <c r="F1249" s="94">
        <v>0</v>
      </c>
      <c r="G1249" s="24">
        <f>E1249*(1+F1249/100)</f>
        <v>2.2000000000000002</v>
      </c>
      <c r="H1249" s="94"/>
      <c r="I1249" s="119">
        <f>G1249*H1249</f>
        <v>0</v>
      </c>
      <c r="J1249" s="124">
        <v>4.1700000000000001E-3</v>
      </c>
      <c r="K1249" s="125">
        <f>G1249*J1249</f>
        <v>9.1740000000000016E-3</v>
      </c>
      <c r="L1249" s="124">
        <v>0.28299999999999997</v>
      </c>
      <c r="M1249" s="125">
        <f>G1249*L1249</f>
        <v>0.62260000000000004</v>
      </c>
    </row>
    <row r="1250" spans="1:13" s="155" customFormat="1" ht="11.25" outlineLevel="3">
      <c r="A1250" s="151"/>
      <c r="B1250" s="140"/>
      <c r="C1250" s="152" t="s">
        <v>53</v>
      </c>
      <c r="D1250" s="140"/>
      <c r="E1250" s="31">
        <v>0</v>
      </c>
      <c r="F1250" s="95"/>
      <c r="G1250" s="33"/>
      <c r="H1250" s="95"/>
      <c r="I1250" s="153"/>
      <c r="J1250" s="154"/>
      <c r="K1250" s="95"/>
      <c r="L1250" s="95"/>
      <c r="M1250" s="95"/>
    </row>
    <row r="1251" spans="1:13" s="155" customFormat="1" ht="11.25" outlineLevel="3">
      <c r="A1251" s="151"/>
      <c r="B1251" s="140"/>
      <c r="C1251" s="152" t="s">
        <v>1795</v>
      </c>
      <c r="D1251" s="140"/>
      <c r="E1251" s="31">
        <v>2.2000000000000002</v>
      </c>
      <c r="F1251" s="95"/>
      <c r="G1251" s="33"/>
      <c r="H1251" s="95"/>
      <c r="I1251" s="153"/>
      <c r="J1251" s="154"/>
      <c r="K1251" s="95"/>
      <c r="L1251" s="95"/>
      <c r="M1251" s="95"/>
    </row>
    <row r="1252" spans="1:13" s="57" customFormat="1" ht="24" outlineLevel="2">
      <c r="A1252" s="120">
        <v>20</v>
      </c>
      <c r="B1252" s="121" t="s">
        <v>332</v>
      </c>
      <c r="C1252" s="122" t="s">
        <v>1943</v>
      </c>
      <c r="D1252" s="123" t="s">
        <v>11</v>
      </c>
      <c r="E1252" s="24">
        <v>11.4</v>
      </c>
      <c r="F1252" s="94">
        <v>0</v>
      </c>
      <c r="G1252" s="24">
        <f>E1252*(1+F1252/100)</f>
        <v>11.4</v>
      </c>
      <c r="H1252" s="94"/>
      <c r="I1252" s="119">
        <f>G1252*H1252</f>
        <v>0</v>
      </c>
      <c r="J1252" s="124">
        <v>3.0899999999999999E-3</v>
      </c>
      <c r="K1252" s="125">
        <f>G1252*J1252</f>
        <v>3.5226E-2</v>
      </c>
      <c r="L1252" s="124">
        <v>0.126</v>
      </c>
      <c r="M1252" s="125">
        <f>G1252*L1252</f>
        <v>1.4364000000000001</v>
      </c>
    </row>
    <row r="1253" spans="1:13" s="155" customFormat="1" ht="11.25" outlineLevel="3">
      <c r="A1253" s="151"/>
      <c r="B1253" s="140"/>
      <c r="C1253" s="152" t="s">
        <v>84</v>
      </c>
      <c r="D1253" s="140"/>
      <c r="E1253" s="31">
        <v>0</v>
      </c>
      <c r="F1253" s="95"/>
      <c r="G1253" s="33"/>
      <c r="H1253" s="95"/>
      <c r="I1253" s="153"/>
      <c r="J1253" s="154"/>
      <c r="K1253" s="95"/>
      <c r="L1253" s="95"/>
      <c r="M1253" s="95"/>
    </row>
    <row r="1254" spans="1:13" s="155" customFormat="1" ht="11.25" outlineLevel="3">
      <c r="A1254" s="151"/>
      <c r="B1254" s="140"/>
      <c r="C1254" s="152" t="s">
        <v>1741</v>
      </c>
      <c r="D1254" s="140"/>
      <c r="E1254" s="31">
        <v>3.6</v>
      </c>
      <c r="F1254" s="95"/>
      <c r="G1254" s="33"/>
      <c r="H1254" s="95"/>
      <c r="I1254" s="153"/>
      <c r="J1254" s="154"/>
      <c r="K1254" s="95"/>
      <c r="L1254" s="95"/>
      <c r="M1254" s="95"/>
    </row>
    <row r="1255" spans="1:13" s="155" customFormat="1" ht="11.25" outlineLevel="3">
      <c r="A1255" s="151"/>
      <c r="B1255" s="140"/>
      <c r="C1255" s="152" t="s">
        <v>85</v>
      </c>
      <c r="D1255" s="140"/>
      <c r="E1255" s="31">
        <v>0</v>
      </c>
      <c r="F1255" s="95"/>
      <c r="G1255" s="33"/>
      <c r="H1255" s="95"/>
      <c r="I1255" s="153"/>
      <c r="J1255" s="154"/>
      <c r="K1255" s="95"/>
      <c r="L1255" s="95"/>
      <c r="M1255" s="95"/>
    </row>
    <row r="1256" spans="1:13" s="155" customFormat="1" ht="11.25" outlineLevel="3">
      <c r="A1256" s="151"/>
      <c r="B1256" s="140"/>
      <c r="C1256" s="152" t="s">
        <v>1496</v>
      </c>
      <c r="D1256" s="140"/>
      <c r="E1256" s="31">
        <v>7.8000000000000007</v>
      </c>
      <c r="F1256" s="95"/>
      <c r="G1256" s="33"/>
      <c r="H1256" s="95"/>
      <c r="I1256" s="153"/>
      <c r="J1256" s="154"/>
      <c r="K1256" s="95"/>
      <c r="L1256" s="95"/>
      <c r="M1256" s="95"/>
    </row>
    <row r="1257" spans="1:13" s="57" customFormat="1" ht="12" outlineLevel="2">
      <c r="A1257" s="120">
        <v>21</v>
      </c>
      <c r="B1257" s="121" t="s">
        <v>326</v>
      </c>
      <c r="C1257" s="122" t="s">
        <v>1910</v>
      </c>
      <c r="D1257" s="123" t="s">
        <v>42</v>
      </c>
      <c r="E1257" s="24">
        <v>0.94499999999999995</v>
      </c>
      <c r="F1257" s="94">
        <v>0</v>
      </c>
      <c r="G1257" s="24">
        <f>E1257*(1+F1257/100)</f>
        <v>0.94499999999999995</v>
      </c>
      <c r="H1257" s="94"/>
      <c r="I1257" s="119">
        <f>G1257*H1257</f>
        <v>0</v>
      </c>
      <c r="J1257" s="124"/>
      <c r="K1257" s="125">
        <f>G1257*J1257</f>
        <v>0</v>
      </c>
      <c r="L1257" s="124">
        <v>1.8</v>
      </c>
      <c r="M1257" s="125">
        <f>G1257*L1257</f>
        <v>1.7009999999999998</v>
      </c>
    </row>
    <row r="1258" spans="1:13" s="155" customFormat="1" ht="11.25" outlineLevel="3">
      <c r="A1258" s="151"/>
      <c r="B1258" s="140"/>
      <c r="C1258" s="152" t="s">
        <v>460</v>
      </c>
      <c r="D1258" s="140"/>
      <c r="E1258" s="31">
        <v>0</v>
      </c>
      <c r="F1258" s="95"/>
      <c r="G1258" s="33"/>
      <c r="H1258" s="95"/>
      <c r="I1258" s="153"/>
      <c r="J1258" s="154"/>
      <c r="K1258" s="95"/>
      <c r="L1258" s="95"/>
      <c r="M1258" s="95"/>
    </row>
    <row r="1259" spans="1:13" s="155" customFormat="1" ht="11.25" outlineLevel="3">
      <c r="A1259" s="151"/>
      <c r="B1259" s="140"/>
      <c r="C1259" s="152" t="s">
        <v>996</v>
      </c>
      <c r="D1259" s="140"/>
      <c r="E1259" s="31">
        <v>0</v>
      </c>
      <c r="F1259" s="95"/>
      <c r="G1259" s="33"/>
      <c r="H1259" s="95"/>
      <c r="I1259" s="153"/>
      <c r="J1259" s="154"/>
      <c r="K1259" s="95"/>
      <c r="L1259" s="95"/>
      <c r="M1259" s="95"/>
    </row>
    <row r="1260" spans="1:13" s="155" customFormat="1" ht="11.25" outlineLevel="3">
      <c r="A1260" s="151"/>
      <c r="B1260" s="140"/>
      <c r="C1260" s="152" t="s">
        <v>1142</v>
      </c>
      <c r="D1260" s="140"/>
      <c r="E1260" s="31">
        <v>0.15750000000000003</v>
      </c>
      <c r="F1260" s="95"/>
      <c r="G1260" s="33"/>
      <c r="H1260" s="95"/>
      <c r="I1260" s="153"/>
      <c r="J1260" s="154"/>
      <c r="K1260" s="95"/>
      <c r="L1260" s="95"/>
      <c r="M1260" s="95"/>
    </row>
    <row r="1261" spans="1:13" s="155" customFormat="1" ht="11.25" outlineLevel="3">
      <c r="A1261" s="151"/>
      <c r="B1261" s="140"/>
      <c r="C1261" s="152" t="s">
        <v>964</v>
      </c>
      <c r="D1261" s="140"/>
      <c r="E1261" s="31">
        <v>0</v>
      </c>
      <c r="F1261" s="95"/>
      <c r="G1261" s="33"/>
      <c r="H1261" s="95"/>
      <c r="I1261" s="153"/>
      <c r="J1261" s="154"/>
      <c r="K1261" s="95"/>
      <c r="L1261" s="95"/>
      <c r="M1261" s="95"/>
    </row>
    <row r="1262" spans="1:13" s="155" customFormat="1" ht="11.25" outlineLevel="3">
      <c r="A1262" s="151"/>
      <c r="B1262" s="140"/>
      <c r="C1262" s="152" t="s">
        <v>1143</v>
      </c>
      <c r="D1262" s="140"/>
      <c r="E1262" s="31">
        <v>0.15750000000000003</v>
      </c>
      <c r="F1262" s="95"/>
      <c r="G1262" s="33"/>
      <c r="H1262" s="95"/>
      <c r="I1262" s="153"/>
      <c r="J1262" s="154"/>
      <c r="K1262" s="95"/>
      <c r="L1262" s="95"/>
      <c r="M1262" s="95"/>
    </row>
    <row r="1263" spans="1:13" s="155" customFormat="1" ht="11.25" outlineLevel="3">
      <c r="A1263" s="151"/>
      <c r="B1263" s="140"/>
      <c r="C1263" s="152" t="s">
        <v>84</v>
      </c>
      <c r="D1263" s="140"/>
      <c r="E1263" s="31">
        <v>0</v>
      </c>
      <c r="F1263" s="95"/>
      <c r="G1263" s="33"/>
      <c r="H1263" s="95"/>
      <c r="I1263" s="153"/>
      <c r="J1263" s="154"/>
      <c r="K1263" s="95"/>
      <c r="L1263" s="95"/>
      <c r="M1263" s="95"/>
    </row>
    <row r="1264" spans="1:13" s="155" customFormat="1" ht="11.25" outlineLevel="3">
      <c r="A1264" s="151"/>
      <c r="B1264" s="140"/>
      <c r="C1264" s="152" t="s">
        <v>1145</v>
      </c>
      <c r="D1264" s="140"/>
      <c r="E1264" s="31">
        <v>0.15750000000000003</v>
      </c>
      <c r="F1264" s="95"/>
      <c r="G1264" s="33"/>
      <c r="H1264" s="95"/>
      <c r="I1264" s="153"/>
      <c r="J1264" s="154"/>
      <c r="K1264" s="95"/>
      <c r="L1264" s="95"/>
      <c r="M1264" s="95"/>
    </row>
    <row r="1265" spans="1:13" s="155" customFormat="1" ht="11.25" outlineLevel="3">
      <c r="A1265" s="151"/>
      <c r="B1265" s="140"/>
      <c r="C1265" s="152" t="s">
        <v>1149</v>
      </c>
      <c r="D1265" s="140"/>
      <c r="E1265" s="31">
        <v>0.15750000000000003</v>
      </c>
      <c r="F1265" s="95"/>
      <c r="G1265" s="33"/>
      <c r="H1265" s="95"/>
      <c r="I1265" s="153"/>
      <c r="J1265" s="154"/>
      <c r="K1265" s="95"/>
      <c r="L1265" s="95"/>
      <c r="M1265" s="95"/>
    </row>
    <row r="1266" spans="1:13" s="155" customFormat="1" ht="11.25" outlineLevel="3">
      <c r="A1266" s="151"/>
      <c r="B1266" s="140"/>
      <c r="C1266" s="152" t="s">
        <v>85</v>
      </c>
      <c r="D1266" s="140"/>
      <c r="E1266" s="31">
        <v>0</v>
      </c>
      <c r="F1266" s="95"/>
      <c r="G1266" s="33"/>
      <c r="H1266" s="95"/>
      <c r="I1266" s="153"/>
      <c r="J1266" s="154"/>
      <c r="K1266" s="95"/>
      <c r="L1266" s="95"/>
      <c r="M1266" s="95"/>
    </row>
    <row r="1267" spans="1:13" s="155" customFormat="1" ht="11.25" outlineLevel="3">
      <c r="A1267" s="151"/>
      <c r="B1267" s="140"/>
      <c r="C1267" s="152" t="s">
        <v>1150</v>
      </c>
      <c r="D1267" s="140"/>
      <c r="E1267" s="31">
        <v>0.15750000000000003</v>
      </c>
      <c r="F1267" s="95"/>
      <c r="G1267" s="33"/>
      <c r="H1267" s="95"/>
      <c r="I1267" s="153"/>
      <c r="J1267" s="154"/>
      <c r="K1267" s="95"/>
      <c r="L1267" s="95"/>
      <c r="M1267" s="95"/>
    </row>
    <row r="1268" spans="1:13" s="155" customFormat="1" ht="11.25" outlineLevel="3">
      <c r="A1268" s="151"/>
      <c r="B1268" s="140"/>
      <c r="C1268" s="152" t="s">
        <v>1151</v>
      </c>
      <c r="D1268" s="140"/>
      <c r="E1268" s="31">
        <v>0.15750000000000003</v>
      </c>
      <c r="F1268" s="95"/>
      <c r="G1268" s="33"/>
      <c r="H1268" s="95"/>
      <c r="I1268" s="153"/>
      <c r="J1268" s="154"/>
      <c r="K1268" s="95"/>
      <c r="L1268" s="95"/>
      <c r="M1268" s="95"/>
    </row>
    <row r="1269" spans="1:13" s="57" customFormat="1" ht="24" outlineLevel="2">
      <c r="A1269" s="120">
        <v>22</v>
      </c>
      <c r="B1269" s="121" t="s">
        <v>323</v>
      </c>
      <c r="C1269" s="122" t="s">
        <v>1966</v>
      </c>
      <c r="D1269" s="123" t="s">
        <v>42</v>
      </c>
      <c r="E1269" s="24">
        <v>3.5669999999999997</v>
      </c>
      <c r="F1269" s="94">
        <v>0</v>
      </c>
      <c r="G1269" s="24">
        <f>E1269*(1+F1269/100)</f>
        <v>3.5669999999999997</v>
      </c>
      <c r="H1269" s="94"/>
      <c r="I1269" s="119">
        <f>G1269*H1269</f>
        <v>0</v>
      </c>
      <c r="J1269" s="124"/>
      <c r="K1269" s="125">
        <f>G1269*J1269</f>
        <v>0</v>
      </c>
      <c r="L1269" s="124">
        <v>1.8</v>
      </c>
      <c r="M1269" s="125">
        <f>G1269*L1269</f>
        <v>6.4205999999999994</v>
      </c>
    </row>
    <row r="1270" spans="1:13" s="155" customFormat="1" ht="11.25" outlineLevel="3">
      <c r="A1270" s="151"/>
      <c r="B1270" s="140"/>
      <c r="C1270" s="152" t="s">
        <v>84</v>
      </c>
      <c r="D1270" s="140"/>
      <c r="E1270" s="31">
        <v>0</v>
      </c>
      <c r="F1270" s="95"/>
      <c r="G1270" s="33"/>
      <c r="H1270" s="95"/>
      <c r="I1270" s="153"/>
      <c r="J1270" s="154"/>
      <c r="K1270" s="95"/>
      <c r="L1270" s="95"/>
      <c r="M1270" s="95"/>
    </row>
    <row r="1271" spans="1:13" s="155" customFormat="1" ht="11.25" outlineLevel="3">
      <c r="A1271" s="151"/>
      <c r="B1271" s="140"/>
      <c r="C1271" s="152" t="s">
        <v>935</v>
      </c>
      <c r="D1271" s="140"/>
      <c r="E1271" s="31">
        <v>1.9139999999999999</v>
      </c>
      <c r="F1271" s="95"/>
      <c r="G1271" s="33"/>
      <c r="H1271" s="95"/>
      <c r="I1271" s="153"/>
      <c r="J1271" s="154"/>
      <c r="K1271" s="95"/>
      <c r="L1271" s="95"/>
      <c r="M1271" s="95"/>
    </row>
    <row r="1272" spans="1:13" s="155" customFormat="1" ht="11.25" outlineLevel="3">
      <c r="A1272" s="151"/>
      <c r="B1272" s="140"/>
      <c r="C1272" s="152" t="s">
        <v>936</v>
      </c>
      <c r="D1272" s="140"/>
      <c r="E1272" s="31">
        <v>1.6529999999999998</v>
      </c>
      <c r="F1272" s="95"/>
      <c r="G1272" s="33"/>
      <c r="H1272" s="95"/>
      <c r="I1272" s="153"/>
      <c r="J1272" s="154"/>
      <c r="K1272" s="95"/>
      <c r="L1272" s="95"/>
      <c r="M1272" s="95"/>
    </row>
    <row r="1273" spans="1:13" s="57" customFormat="1" ht="24" outlineLevel="2">
      <c r="A1273" s="120">
        <v>23</v>
      </c>
      <c r="B1273" s="121" t="s">
        <v>321</v>
      </c>
      <c r="C1273" s="122" t="s">
        <v>1964</v>
      </c>
      <c r="D1273" s="123" t="s">
        <v>42</v>
      </c>
      <c r="E1273" s="24">
        <v>0.19301973196800004</v>
      </c>
      <c r="F1273" s="94">
        <v>0</v>
      </c>
      <c r="G1273" s="24">
        <f>E1273*(1+F1273/100)</f>
        <v>0.19301973196800004</v>
      </c>
      <c r="H1273" s="94"/>
      <c r="I1273" s="119">
        <f>G1273*H1273</f>
        <v>0</v>
      </c>
      <c r="J1273" s="124"/>
      <c r="K1273" s="125">
        <f>G1273*J1273</f>
        <v>0</v>
      </c>
      <c r="L1273" s="124">
        <v>1.8</v>
      </c>
      <c r="M1273" s="125">
        <f>G1273*L1273</f>
        <v>0.3474355175424001</v>
      </c>
    </row>
    <row r="1274" spans="1:13" s="155" customFormat="1" ht="11.25" outlineLevel="3">
      <c r="A1274" s="151"/>
      <c r="B1274" s="140"/>
      <c r="C1274" s="152" t="s">
        <v>85</v>
      </c>
      <c r="D1274" s="140"/>
      <c r="E1274" s="31">
        <v>0</v>
      </c>
      <c r="F1274" s="95"/>
      <c r="G1274" s="33"/>
      <c r="H1274" s="95"/>
      <c r="I1274" s="153"/>
      <c r="J1274" s="154"/>
      <c r="K1274" s="95"/>
      <c r="L1274" s="95"/>
      <c r="M1274" s="95"/>
    </row>
    <row r="1275" spans="1:13" s="155" customFormat="1" ht="11.25" outlineLevel="3">
      <c r="A1275" s="151"/>
      <c r="B1275" s="140"/>
      <c r="C1275" s="152" t="s">
        <v>873</v>
      </c>
      <c r="D1275" s="140"/>
      <c r="E1275" s="31">
        <v>9.0075874918400023E-2</v>
      </c>
      <c r="F1275" s="95"/>
      <c r="G1275" s="33"/>
      <c r="H1275" s="95"/>
      <c r="I1275" s="153"/>
      <c r="J1275" s="154"/>
      <c r="K1275" s="95"/>
      <c r="L1275" s="95"/>
      <c r="M1275" s="95"/>
    </row>
    <row r="1276" spans="1:13" s="155" customFormat="1" ht="11.25" outlineLevel="3">
      <c r="A1276" s="151"/>
      <c r="B1276" s="140"/>
      <c r="C1276" s="152" t="s">
        <v>872</v>
      </c>
      <c r="D1276" s="140"/>
      <c r="E1276" s="31">
        <v>0.10294385704960002</v>
      </c>
      <c r="F1276" s="95"/>
      <c r="G1276" s="33"/>
      <c r="H1276" s="95"/>
      <c r="I1276" s="153"/>
      <c r="J1276" s="154"/>
      <c r="K1276" s="95"/>
      <c r="L1276" s="95"/>
      <c r="M1276" s="95"/>
    </row>
    <row r="1277" spans="1:13" s="57" customFormat="1" ht="24" outlineLevel="2">
      <c r="A1277" s="120">
        <v>24</v>
      </c>
      <c r="B1277" s="121" t="s">
        <v>324</v>
      </c>
      <c r="C1277" s="122" t="s">
        <v>2050</v>
      </c>
      <c r="D1277" s="123" t="s">
        <v>42</v>
      </c>
      <c r="E1277" s="24">
        <v>1.28</v>
      </c>
      <c r="F1277" s="94">
        <v>0</v>
      </c>
      <c r="G1277" s="24">
        <f>E1277*(1+F1277/100)</f>
        <v>1.28</v>
      </c>
      <c r="H1277" s="94"/>
      <c r="I1277" s="119">
        <f>G1277*H1277</f>
        <v>0</v>
      </c>
      <c r="J1277" s="124"/>
      <c r="K1277" s="125">
        <f>G1277*J1277</f>
        <v>0</v>
      </c>
      <c r="L1277" s="124">
        <v>1.5</v>
      </c>
      <c r="M1277" s="125">
        <f>G1277*L1277</f>
        <v>1.92</v>
      </c>
    </row>
    <row r="1278" spans="1:13" s="155" customFormat="1" ht="11.25" outlineLevel="3">
      <c r="A1278" s="151"/>
      <c r="B1278" s="140"/>
      <c r="C1278" s="152" t="s">
        <v>112</v>
      </c>
      <c r="D1278" s="140"/>
      <c r="E1278" s="31">
        <v>0</v>
      </c>
      <c r="F1278" s="95"/>
      <c r="G1278" s="33"/>
      <c r="H1278" s="95"/>
      <c r="I1278" s="153"/>
      <c r="J1278" s="154"/>
      <c r="K1278" s="95"/>
      <c r="L1278" s="95"/>
      <c r="M1278" s="95"/>
    </row>
    <row r="1279" spans="1:13" s="155" customFormat="1" ht="11.25" outlineLevel="3">
      <c r="A1279" s="151"/>
      <c r="B1279" s="140"/>
      <c r="C1279" s="152" t="s">
        <v>1282</v>
      </c>
      <c r="D1279" s="140"/>
      <c r="E1279" s="31">
        <v>0</v>
      </c>
      <c r="F1279" s="95"/>
      <c r="G1279" s="33"/>
      <c r="H1279" s="95"/>
      <c r="I1279" s="153"/>
      <c r="J1279" s="154"/>
      <c r="K1279" s="95"/>
      <c r="L1279" s="95"/>
      <c r="M1279" s="95"/>
    </row>
    <row r="1280" spans="1:13" s="155" customFormat="1" ht="11.25" outlineLevel="3">
      <c r="A1280" s="151"/>
      <c r="B1280" s="140"/>
      <c r="C1280" s="152" t="s">
        <v>937</v>
      </c>
      <c r="D1280" s="140"/>
      <c r="E1280" s="31">
        <v>0.27999999999999997</v>
      </c>
      <c r="F1280" s="95"/>
      <c r="G1280" s="33"/>
      <c r="H1280" s="95"/>
      <c r="I1280" s="153"/>
      <c r="J1280" s="154"/>
      <c r="K1280" s="95"/>
      <c r="L1280" s="95"/>
      <c r="M1280" s="95"/>
    </row>
    <row r="1281" spans="1:13" s="155" customFormat="1" ht="11.25" outlineLevel="3">
      <c r="A1281" s="151"/>
      <c r="B1281" s="140"/>
      <c r="C1281" s="152" t="s">
        <v>85</v>
      </c>
      <c r="D1281" s="140"/>
      <c r="E1281" s="31">
        <v>0</v>
      </c>
      <c r="F1281" s="95"/>
      <c r="G1281" s="33"/>
      <c r="H1281" s="95"/>
      <c r="I1281" s="153"/>
      <c r="J1281" s="154"/>
      <c r="K1281" s="95"/>
      <c r="L1281" s="95"/>
      <c r="M1281" s="95"/>
    </row>
    <row r="1282" spans="1:13" s="155" customFormat="1" ht="11.25" outlineLevel="3">
      <c r="A1282" s="151"/>
      <c r="B1282" s="140"/>
      <c r="C1282" s="152" t="s">
        <v>673</v>
      </c>
      <c r="D1282" s="140"/>
      <c r="E1282" s="31">
        <v>1</v>
      </c>
      <c r="F1282" s="95"/>
      <c r="G1282" s="33"/>
      <c r="H1282" s="95"/>
      <c r="I1282" s="153"/>
      <c r="J1282" s="154"/>
      <c r="K1282" s="95"/>
      <c r="L1282" s="95"/>
      <c r="M1282" s="95"/>
    </row>
    <row r="1283" spans="1:13" s="57" customFormat="1" ht="12" outlineLevel="2">
      <c r="A1283" s="120">
        <v>25</v>
      </c>
      <c r="B1283" s="121" t="s">
        <v>317</v>
      </c>
      <c r="C1283" s="122" t="s">
        <v>1916</v>
      </c>
      <c r="D1283" s="123" t="s">
        <v>41</v>
      </c>
      <c r="E1283" s="24">
        <v>2.2749999999999999</v>
      </c>
      <c r="F1283" s="94">
        <v>0</v>
      </c>
      <c r="G1283" s="24">
        <f>E1283*(1+F1283/100)</f>
        <v>2.2749999999999999</v>
      </c>
      <c r="H1283" s="94"/>
      <c r="I1283" s="119">
        <f>G1283*H1283</f>
        <v>0</v>
      </c>
      <c r="J1283" s="124"/>
      <c r="K1283" s="125">
        <f>G1283*J1283</f>
        <v>0</v>
      </c>
      <c r="L1283" s="124">
        <v>0.183</v>
      </c>
      <c r="M1283" s="125">
        <f>G1283*L1283</f>
        <v>0.416325</v>
      </c>
    </row>
    <row r="1284" spans="1:13" s="155" customFormat="1" ht="11.25" outlineLevel="3">
      <c r="A1284" s="151"/>
      <c r="B1284" s="140"/>
      <c r="C1284" s="152" t="s">
        <v>112</v>
      </c>
      <c r="D1284" s="140"/>
      <c r="E1284" s="31">
        <v>0</v>
      </c>
      <c r="F1284" s="95"/>
      <c r="G1284" s="33"/>
      <c r="H1284" s="95"/>
      <c r="I1284" s="153"/>
      <c r="J1284" s="154"/>
      <c r="K1284" s="95"/>
      <c r="L1284" s="95"/>
      <c r="M1284" s="95"/>
    </row>
    <row r="1285" spans="1:13" s="155" customFormat="1" ht="11.25" outlineLevel="3">
      <c r="A1285" s="151"/>
      <c r="B1285" s="140"/>
      <c r="C1285" s="152" t="s">
        <v>677</v>
      </c>
      <c r="D1285" s="140"/>
      <c r="E1285" s="31">
        <v>2.2749999999999999</v>
      </c>
      <c r="F1285" s="95"/>
      <c r="G1285" s="33"/>
      <c r="H1285" s="95"/>
      <c r="I1285" s="153"/>
      <c r="J1285" s="154"/>
      <c r="K1285" s="95"/>
      <c r="L1285" s="95"/>
      <c r="M1285" s="95"/>
    </row>
    <row r="1286" spans="1:13" s="57" customFormat="1" ht="24" outlineLevel="2">
      <c r="A1286" s="120">
        <v>26</v>
      </c>
      <c r="B1286" s="121" t="s">
        <v>322</v>
      </c>
      <c r="C1286" s="122" t="s">
        <v>1965</v>
      </c>
      <c r="D1286" s="123" t="s">
        <v>41</v>
      </c>
      <c r="E1286" s="24">
        <v>2.1</v>
      </c>
      <c r="F1286" s="94">
        <v>0</v>
      </c>
      <c r="G1286" s="24">
        <f>E1286*(1+F1286/100)</f>
        <v>2.1</v>
      </c>
      <c r="H1286" s="94"/>
      <c r="I1286" s="119">
        <f>G1286*H1286</f>
        <v>0</v>
      </c>
      <c r="J1286" s="124"/>
      <c r="K1286" s="125">
        <f>G1286*J1286</f>
        <v>0</v>
      </c>
      <c r="L1286" s="124">
        <v>0.27</v>
      </c>
      <c r="M1286" s="125">
        <f>G1286*L1286</f>
        <v>0.56700000000000006</v>
      </c>
    </row>
    <row r="1287" spans="1:13" s="155" customFormat="1" ht="11.25" outlineLevel="3">
      <c r="A1287" s="151"/>
      <c r="B1287" s="140"/>
      <c r="C1287" s="152" t="s">
        <v>84</v>
      </c>
      <c r="D1287" s="140"/>
      <c r="E1287" s="31">
        <v>0</v>
      </c>
      <c r="F1287" s="95"/>
      <c r="G1287" s="33"/>
      <c r="H1287" s="95"/>
      <c r="I1287" s="153"/>
      <c r="J1287" s="154"/>
      <c r="K1287" s="95"/>
      <c r="L1287" s="95"/>
      <c r="M1287" s="95"/>
    </row>
    <row r="1288" spans="1:13" s="155" customFormat="1" ht="11.25" outlineLevel="3">
      <c r="A1288" s="151"/>
      <c r="B1288" s="140"/>
      <c r="C1288" s="152" t="s">
        <v>1570</v>
      </c>
      <c r="D1288" s="140"/>
      <c r="E1288" s="31">
        <v>2.1</v>
      </c>
      <c r="F1288" s="95"/>
      <c r="G1288" s="33"/>
      <c r="H1288" s="95"/>
      <c r="I1288" s="153"/>
      <c r="J1288" s="154"/>
      <c r="K1288" s="95"/>
      <c r="L1288" s="95"/>
      <c r="M1288" s="95"/>
    </row>
    <row r="1289" spans="1:13" s="57" customFormat="1" ht="24" outlineLevel="2">
      <c r="A1289" s="120">
        <v>27</v>
      </c>
      <c r="B1289" s="121" t="s">
        <v>328</v>
      </c>
      <c r="C1289" s="122" t="s">
        <v>2004</v>
      </c>
      <c r="D1289" s="123" t="s">
        <v>11</v>
      </c>
      <c r="E1289" s="24">
        <v>37.409999999999997</v>
      </c>
      <c r="F1289" s="94">
        <v>0</v>
      </c>
      <c r="G1289" s="24">
        <f>E1289*(1+F1289/100)</f>
        <v>37.409999999999997</v>
      </c>
      <c r="H1289" s="94"/>
      <c r="I1289" s="119">
        <f>G1289*H1289</f>
        <v>0</v>
      </c>
      <c r="J1289" s="124"/>
      <c r="K1289" s="125">
        <f>G1289*J1289</f>
        <v>0</v>
      </c>
      <c r="L1289" s="124">
        <v>4.2000000000000003E-2</v>
      </c>
      <c r="M1289" s="125">
        <f>G1289*L1289</f>
        <v>1.5712200000000001</v>
      </c>
    </row>
    <row r="1290" spans="1:13" s="155" customFormat="1" ht="11.25" outlineLevel="3">
      <c r="A1290" s="151"/>
      <c r="B1290" s="140"/>
      <c r="C1290" s="152" t="s">
        <v>460</v>
      </c>
      <c r="D1290" s="140"/>
      <c r="E1290" s="31">
        <v>0</v>
      </c>
      <c r="F1290" s="95"/>
      <c r="G1290" s="33"/>
      <c r="H1290" s="95"/>
      <c r="I1290" s="153"/>
      <c r="J1290" s="154"/>
      <c r="K1290" s="95"/>
      <c r="L1290" s="95"/>
      <c r="M1290" s="95"/>
    </row>
    <row r="1291" spans="1:13" s="155" customFormat="1" ht="11.25" outlineLevel="3">
      <c r="A1291" s="151"/>
      <c r="B1291" s="140"/>
      <c r="C1291" s="152" t="s">
        <v>1518</v>
      </c>
      <c r="D1291" s="140"/>
      <c r="E1291" s="31">
        <v>5.0999999999999996</v>
      </c>
      <c r="F1291" s="95"/>
      <c r="G1291" s="33"/>
      <c r="H1291" s="95"/>
      <c r="I1291" s="153"/>
      <c r="J1291" s="154"/>
      <c r="K1291" s="95"/>
      <c r="L1291" s="95"/>
      <c r="M1291" s="95"/>
    </row>
    <row r="1292" spans="1:13" s="155" customFormat="1" ht="11.25" outlineLevel="3">
      <c r="A1292" s="151"/>
      <c r="B1292" s="140"/>
      <c r="C1292" s="152" t="s">
        <v>1519</v>
      </c>
      <c r="D1292" s="140"/>
      <c r="E1292" s="31">
        <v>3</v>
      </c>
      <c r="F1292" s="95"/>
      <c r="G1292" s="33"/>
      <c r="H1292" s="95"/>
      <c r="I1292" s="153"/>
      <c r="J1292" s="154"/>
      <c r="K1292" s="95"/>
      <c r="L1292" s="95"/>
      <c r="M1292" s="95"/>
    </row>
    <row r="1293" spans="1:13" s="155" customFormat="1" ht="11.25" outlineLevel="3">
      <c r="A1293" s="151"/>
      <c r="B1293" s="140"/>
      <c r="C1293" s="152" t="s">
        <v>84</v>
      </c>
      <c r="D1293" s="140"/>
      <c r="E1293" s="31">
        <v>0</v>
      </c>
      <c r="F1293" s="95"/>
      <c r="G1293" s="33"/>
      <c r="H1293" s="95"/>
      <c r="I1293" s="153"/>
      <c r="J1293" s="154"/>
      <c r="K1293" s="95"/>
      <c r="L1293" s="95"/>
      <c r="M1293" s="95"/>
    </row>
    <row r="1294" spans="1:13" s="155" customFormat="1" ht="11.25" outlineLevel="3">
      <c r="A1294" s="151"/>
      <c r="B1294" s="140"/>
      <c r="C1294" s="152" t="s">
        <v>1520</v>
      </c>
      <c r="D1294" s="140"/>
      <c r="E1294" s="31">
        <v>1.3</v>
      </c>
      <c r="F1294" s="95"/>
      <c r="G1294" s="33"/>
      <c r="H1294" s="95"/>
      <c r="I1294" s="153"/>
      <c r="J1294" s="154"/>
      <c r="K1294" s="95"/>
      <c r="L1294" s="95"/>
      <c r="M1294" s="95"/>
    </row>
    <row r="1295" spans="1:13" s="155" customFormat="1" ht="11.25" outlineLevel="3">
      <c r="A1295" s="151"/>
      <c r="B1295" s="140"/>
      <c r="C1295" s="152" t="s">
        <v>783</v>
      </c>
      <c r="D1295" s="140"/>
      <c r="E1295" s="31">
        <v>0</v>
      </c>
      <c r="F1295" s="95"/>
      <c r="G1295" s="33"/>
      <c r="H1295" s="95"/>
      <c r="I1295" s="153"/>
      <c r="J1295" s="154"/>
      <c r="K1295" s="95"/>
      <c r="L1295" s="95"/>
      <c r="M1295" s="95"/>
    </row>
    <row r="1296" spans="1:13" s="155" customFormat="1" ht="11.25" outlineLevel="3">
      <c r="A1296" s="151"/>
      <c r="B1296" s="140"/>
      <c r="C1296" s="152" t="s">
        <v>1775</v>
      </c>
      <c r="D1296" s="140"/>
      <c r="E1296" s="31">
        <v>20</v>
      </c>
      <c r="F1296" s="95"/>
      <c r="G1296" s="33"/>
      <c r="H1296" s="95"/>
      <c r="I1296" s="153"/>
      <c r="J1296" s="154"/>
      <c r="K1296" s="95"/>
      <c r="L1296" s="95"/>
      <c r="M1296" s="95"/>
    </row>
    <row r="1297" spans="1:13" s="155" customFormat="1" ht="11.25" outlineLevel="3">
      <c r="A1297" s="151"/>
      <c r="B1297" s="140"/>
      <c r="C1297" s="152" t="s">
        <v>1531</v>
      </c>
      <c r="D1297" s="140"/>
      <c r="E1297" s="31">
        <v>8.01</v>
      </c>
      <c r="F1297" s="95"/>
      <c r="G1297" s="33"/>
      <c r="H1297" s="95"/>
      <c r="I1297" s="153"/>
      <c r="J1297" s="154"/>
      <c r="K1297" s="95"/>
      <c r="L1297" s="95"/>
      <c r="M1297" s="95"/>
    </row>
    <row r="1298" spans="1:13" s="57" customFormat="1" ht="24" outlineLevel="2">
      <c r="A1298" s="120">
        <v>28</v>
      </c>
      <c r="B1298" s="121" t="s">
        <v>327</v>
      </c>
      <c r="C1298" s="122" t="s">
        <v>1554</v>
      </c>
      <c r="D1298" s="123" t="s">
        <v>47</v>
      </c>
      <c r="E1298" s="24">
        <v>27</v>
      </c>
      <c r="F1298" s="94">
        <v>0</v>
      </c>
      <c r="G1298" s="24">
        <f>E1298*(1+F1298/100)</f>
        <v>27</v>
      </c>
      <c r="H1298" s="94"/>
      <c r="I1298" s="119">
        <f>G1298*H1298</f>
        <v>0</v>
      </c>
      <c r="J1298" s="124"/>
      <c r="K1298" s="125">
        <f>G1298*J1298</f>
        <v>0</v>
      </c>
      <c r="L1298" s="124">
        <v>3.1E-2</v>
      </c>
      <c r="M1298" s="125">
        <f>G1298*L1298</f>
        <v>0.83699999999999997</v>
      </c>
    </row>
    <row r="1299" spans="1:13" s="155" customFormat="1" ht="11.25" outlineLevel="3">
      <c r="A1299" s="151"/>
      <c r="B1299" s="140"/>
      <c r="C1299" s="152" t="s">
        <v>783</v>
      </c>
      <c r="D1299" s="140"/>
      <c r="E1299" s="31">
        <v>0</v>
      </c>
      <c r="F1299" s="95"/>
      <c r="G1299" s="33"/>
      <c r="H1299" s="95"/>
      <c r="I1299" s="153"/>
      <c r="J1299" s="154"/>
      <c r="K1299" s="95"/>
      <c r="L1299" s="95"/>
      <c r="M1299" s="95"/>
    </row>
    <row r="1300" spans="1:13" s="155" customFormat="1" ht="11.25" outlineLevel="3">
      <c r="A1300" s="151"/>
      <c r="B1300" s="140"/>
      <c r="C1300" s="152" t="s">
        <v>777</v>
      </c>
      <c r="D1300" s="140"/>
      <c r="E1300" s="31">
        <v>1</v>
      </c>
      <c r="F1300" s="95"/>
      <c r="G1300" s="33"/>
      <c r="H1300" s="95"/>
      <c r="I1300" s="153"/>
      <c r="J1300" s="154"/>
      <c r="K1300" s="95"/>
      <c r="L1300" s="95"/>
      <c r="M1300" s="95"/>
    </row>
    <row r="1301" spans="1:13" s="155" customFormat="1" ht="11.25" outlineLevel="3">
      <c r="A1301" s="151"/>
      <c r="B1301" s="140"/>
      <c r="C1301" s="152" t="s">
        <v>491</v>
      </c>
      <c r="D1301" s="140"/>
      <c r="E1301" s="31">
        <v>6</v>
      </c>
      <c r="F1301" s="95"/>
      <c r="G1301" s="33"/>
      <c r="H1301" s="95"/>
      <c r="I1301" s="153"/>
      <c r="J1301" s="154"/>
      <c r="K1301" s="95"/>
      <c r="L1301" s="95"/>
      <c r="M1301" s="95"/>
    </row>
    <row r="1302" spans="1:13" s="155" customFormat="1" ht="11.25" outlineLevel="3">
      <c r="A1302" s="151"/>
      <c r="B1302" s="140"/>
      <c r="C1302" s="152" t="s">
        <v>492</v>
      </c>
      <c r="D1302" s="140"/>
      <c r="E1302" s="31">
        <v>6</v>
      </c>
      <c r="F1302" s="95"/>
      <c r="G1302" s="33"/>
      <c r="H1302" s="95"/>
      <c r="I1302" s="153"/>
      <c r="J1302" s="154"/>
      <c r="K1302" s="95"/>
      <c r="L1302" s="95"/>
      <c r="M1302" s="95"/>
    </row>
    <row r="1303" spans="1:13" s="155" customFormat="1" ht="11.25" outlineLevel="3">
      <c r="A1303" s="151"/>
      <c r="B1303" s="140"/>
      <c r="C1303" s="152" t="s">
        <v>434</v>
      </c>
      <c r="D1303" s="140"/>
      <c r="E1303" s="31">
        <v>3</v>
      </c>
      <c r="F1303" s="95"/>
      <c r="G1303" s="33"/>
      <c r="H1303" s="95"/>
      <c r="I1303" s="153"/>
      <c r="J1303" s="154"/>
      <c r="K1303" s="95"/>
      <c r="L1303" s="95"/>
      <c r="M1303" s="95"/>
    </row>
    <row r="1304" spans="1:13" s="155" customFormat="1" ht="11.25" outlineLevel="3">
      <c r="A1304" s="151"/>
      <c r="B1304" s="140"/>
      <c r="C1304" s="152" t="s">
        <v>85</v>
      </c>
      <c r="D1304" s="140"/>
      <c r="E1304" s="31">
        <v>0</v>
      </c>
      <c r="F1304" s="95"/>
      <c r="G1304" s="33"/>
      <c r="H1304" s="95"/>
      <c r="I1304" s="153"/>
      <c r="J1304" s="154"/>
      <c r="K1304" s="95"/>
      <c r="L1304" s="95"/>
      <c r="M1304" s="95"/>
    </row>
    <row r="1305" spans="1:13" s="155" customFormat="1" ht="11.25" outlineLevel="3">
      <c r="A1305" s="151"/>
      <c r="B1305" s="140"/>
      <c r="C1305" s="152" t="s">
        <v>881</v>
      </c>
      <c r="D1305" s="140"/>
      <c r="E1305" s="31">
        <v>6</v>
      </c>
      <c r="F1305" s="95"/>
      <c r="G1305" s="33"/>
      <c r="H1305" s="95"/>
      <c r="I1305" s="153"/>
      <c r="J1305" s="154"/>
      <c r="K1305" s="95"/>
      <c r="L1305" s="95"/>
      <c r="M1305" s="95"/>
    </row>
    <row r="1306" spans="1:13" s="155" customFormat="1" ht="11.25" outlineLevel="3">
      <c r="A1306" s="151"/>
      <c r="B1306" s="140"/>
      <c r="C1306" s="152" t="s">
        <v>1325</v>
      </c>
      <c r="D1306" s="140"/>
      <c r="E1306" s="31">
        <v>4</v>
      </c>
      <c r="F1306" s="95"/>
      <c r="G1306" s="33"/>
      <c r="H1306" s="95"/>
      <c r="I1306" s="153"/>
      <c r="J1306" s="154"/>
      <c r="K1306" s="95"/>
      <c r="L1306" s="95"/>
      <c r="M1306" s="95"/>
    </row>
    <row r="1307" spans="1:13" s="155" customFormat="1" ht="11.25" outlineLevel="3">
      <c r="A1307" s="151"/>
      <c r="B1307" s="140"/>
      <c r="C1307" s="152" t="s">
        <v>112</v>
      </c>
      <c r="D1307" s="140"/>
      <c r="E1307" s="31">
        <v>0</v>
      </c>
      <c r="F1307" s="95"/>
      <c r="G1307" s="33"/>
      <c r="H1307" s="95"/>
      <c r="I1307" s="153"/>
      <c r="J1307" s="154"/>
      <c r="K1307" s="95"/>
      <c r="L1307" s="95"/>
      <c r="M1307" s="95"/>
    </row>
    <row r="1308" spans="1:13" s="155" customFormat="1" ht="11.25" outlineLevel="3">
      <c r="A1308" s="151"/>
      <c r="B1308" s="140"/>
      <c r="C1308" s="152" t="s">
        <v>961</v>
      </c>
      <c r="D1308" s="140"/>
      <c r="E1308" s="31">
        <v>0</v>
      </c>
      <c r="F1308" s="95"/>
      <c r="G1308" s="33"/>
      <c r="H1308" s="95"/>
      <c r="I1308" s="153"/>
      <c r="J1308" s="154"/>
      <c r="K1308" s="95"/>
      <c r="L1308" s="95"/>
      <c r="M1308" s="95"/>
    </row>
    <row r="1309" spans="1:13" s="155" customFormat="1" ht="11.25" outlineLevel="3">
      <c r="A1309" s="151"/>
      <c r="B1309" s="140"/>
      <c r="C1309" s="152" t="s">
        <v>1166</v>
      </c>
      <c r="D1309" s="140"/>
      <c r="E1309" s="31">
        <v>1</v>
      </c>
      <c r="F1309" s="95"/>
      <c r="G1309" s="33"/>
      <c r="H1309" s="95"/>
      <c r="I1309" s="153"/>
      <c r="J1309" s="154"/>
      <c r="K1309" s="95"/>
      <c r="L1309" s="95"/>
      <c r="M1309" s="95"/>
    </row>
    <row r="1310" spans="1:13" s="57" customFormat="1" ht="12" outlineLevel="2">
      <c r="A1310" s="120">
        <v>29</v>
      </c>
      <c r="B1310" s="121" t="s">
        <v>307</v>
      </c>
      <c r="C1310" s="122" t="s">
        <v>1621</v>
      </c>
      <c r="D1310" s="123" t="s">
        <v>42</v>
      </c>
      <c r="E1310" s="24">
        <v>1.21875</v>
      </c>
      <c r="F1310" s="94">
        <v>0</v>
      </c>
      <c r="G1310" s="24">
        <f>E1310*(1+F1310/100)</f>
        <v>1.21875</v>
      </c>
      <c r="H1310" s="94"/>
      <c r="I1310" s="119">
        <f>G1310*H1310</f>
        <v>0</v>
      </c>
      <c r="J1310" s="124"/>
      <c r="K1310" s="125">
        <f>G1310*J1310</f>
        <v>0</v>
      </c>
      <c r="L1310" s="124">
        <v>2.4</v>
      </c>
      <c r="M1310" s="125">
        <f>G1310*L1310</f>
        <v>2.9249999999999998</v>
      </c>
    </row>
    <row r="1311" spans="1:13" s="155" customFormat="1" ht="11.25" outlineLevel="3">
      <c r="A1311" s="151"/>
      <c r="B1311" s="140"/>
      <c r="C1311" s="152" t="s">
        <v>91</v>
      </c>
      <c r="D1311" s="140"/>
      <c r="E1311" s="31">
        <v>0</v>
      </c>
      <c r="F1311" s="95"/>
      <c r="G1311" s="33"/>
      <c r="H1311" s="95"/>
      <c r="I1311" s="153"/>
      <c r="J1311" s="154"/>
      <c r="K1311" s="95"/>
      <c r="L1311" s="95"/>
      <c r="M1311" s="95"/>
    </row>
    <row r="1312" spans="1:13" s="155" customFormat="1" ht="11.25" outlineLevel="3">
      <c r="A1312" s="151"/>
      <c r="B1312" s="140"/>
      <c r="C1312" s="152" t="s">
        <v>835</v>
      </c>
      <c r="D1312" s="140"/>
      <c r="E1312" s="31">
        <v>1.21875</v>
      </c>
      <c r="F1312" s="95"/>
      <c r="G1312" s="33"/>
      <c r="H1312" s="95"/>
      <c r="I1312" s="153"/>
      <c r="J1312" s="154"/>
      <c r="K1312" s="95"/>
      <c r="L1312" s="95"/>
      <c r="M1312" s="95"/>
    </row>
    <row r="1313" spans="1:13" s="57" customFormat="1" ht="24" outlineLevel="2">
      <c r="A1313" s="120">
        <v>30</v>
      </c>
      <c r="B1313" s="121" t="s">
        <v>325</v>
      </c>
      <c r="C1313" s="122" t="s">
        <v>2060</v>
      </c>
      <c r="D1313" s="123" t="s">
        <v>42</v>
      </c>
      <c r="E1313" s="24">
        <v>0.40500000000000003</v>
      </c>
      <c r="F1313" s="94">
        <v>0</v>
      </c>
      <c r="G1313" s="24">
        <f>E1313*(1+F1313/100)</f>
        <v>0.40500000000000003</v>
      </c>
      <c r="H1313" s="94"/>
      <c r="I1313" s="119">
        <f>G1313*H1313</f>
        <v>0</v>
      </c>
      <c r="J1313" s="124"/>
      <c r="K1313" s="125">
        <f>G1313*J1313</f>
        <v>0</v>
      </c>
      <c r="L1313" s="124">
        <v>1.7</v>
      </c>
      <c r="M1313" s="125">
        <f>G1313*L1313</f>
        <v>0.6885</v>
      </c>
    </row>
    <row r="1314" spans="1:13" s="155" customFormat="1" ht="11.25" outlineLevel="3">
      <c r="A1314" s="151"/>
      <c r="B1314" s="140"/>
      <c r="C1314" s="152" t="s">
        <v>1223</v>
      </c>
      <c r="D1314" s="140"/>
      <c r="E1314" s="31">
        <v>0</v>
      </c>
      <c r="F1314" s="95"/>
      <c r="G1314" s="33"/>
      <c r="H1314" s="95"/>
      <c r="I1314" s="153"/>
      <c r="J1314" s="154"/>
      <c r="K1314" s="95"/>
      <c r="L1314" s="95"/>
      <c r="M1314" s="95"/>
    </row>
    <row r="1315" spans="1:13" s="155" customFormat="1" ht="11.25" outlineLevel="3">
      <c r="A1315" s="151"/>
      <c r="B1315" s="140"/>
      <c r="C1315" s="152" t="s">
        <v>871</v>
      </c>
      <c r="D1315" s="140"/>
      <c r="E1315" s="31">
        <v>0.216</v>
      </c>
      <c r="F1315" s="95"/>
      <c r="G1315" s="33"/>
      <c r="H1315" s="95"/>
      <c r="I1315" s="153"/>
      <c r="J1315" s="154"/>
      <c r="K1315" s="95"/>
      <c r="L1315" s="95"/>
      <c r="M1315" s="95"/>
    </row>
    <row r="1316" spans="1:13" s="155" customFormat="1" ht="11.25" outlineLevel="3">
      <c r="A1316" s="151"/>
      <c r="B1316" s="140"/>
      <c r="C1316" s="152" t="s">
        <v>870</v>
      </c>
      <c r="D1316" s="140"/>
      <c r="E1316" s="31">
        <v>0.189</v>
      </c>
      <c r="F1316" s="95"/>
      <c r="G1316" s="33"/>
      <c r="H1316" s="95"/>
      <c r="I1316" s="153"/>
      <c r="J1316" s="154"/>
      <c r="K1316" s="95"/>
      <c r="L1316" s="95"/>
      <c r="M1316" s="95"/>
    </row>
    <row r="1317" spans="1:13" s="57" customFormat="1" ht="24" outlineLevel="2">
      <c r="A1317" s="120">
        <v>31</v>
      </c>
      <c r="B1317" s="121" t="s">
        <v>339</v>
      </c>
      <c r="C1317" s="122" t="s">
        <v>1953</v>
      </c>
      <c r="D1317" s="123" t="s">
        <v>41</v>
      </c>
      <c r="E1317" s="24">
        <v>6.5</v>
      </c>
      <c r="F1317" s="94">
        <v>0</v>
      </c>
      <c r="G1317" s="24">
        <f>E1317*(1+F1317/100)</f>
        <v>6.5</v>
      </c>
      <c r="H1317" s="94"/>
      <c r="I1317" s="119">
        <f>G1317*H1317</f>
        <v>0</v>
      </c>
      <c r="J1317" s="124"/>
      <c r="K1317" s="125">
        <f>G1317*J1317</f>
        <v>0</v>
      </c>
      <c r="L1317" s="124">
        <v>6.8000000000000005E-2</v>
      </c>
      <c r="M1317" s="125">
        <f>G1317*L1317</f>
        <v>0.44200000000000006</v>
      </c>
    </row>
    <row r="1318" spans="1:13" s="155" customFormat="1" ht="11.25" outlineLevel="3">
      <c r="A1318" s="151"/>
      <c r="B1318" s="140"/>
      <c r="C1318" s="152" t="s">
        <v>52</v>
      </c>
      <c r="D1318" s="140"/>
      <c r="E1318" s="31">
        <v>0</v>
      </c>
      <c r="F1318" s="95"/>
      <c r="G1318" s="33"/>
      <c r="H1318" s="95"/>
      <c r="I1318" s="153"/>
      <c r="J1318" s="154"/>
      <c r="K1318" s="95"/>
      <c r="L1318" s="95"/>
      <c r="M1318" s="95"/>
    </row>
    <row r="1319" spans="1:13" s="155" customFormat="1" ht="11.25" outlineLevel="3">
      <c r="A1319" s="151"/>
      <c r="B1319" s="140"/>
      <c r="C1319" s="152" t="s">
        <v>996</v>
      </c>
      <c r="D1319" s="140"/>
      <c r="E1319" s="31">
        <v>0</v>
      </c>
      <c r="F1319" s="95"/>
      <c r="G1319" s="33"/>
      <c r="H1319" s="95"/>
      <c r="I1319" s="153"/>
      <c r="J1319" s="154"/>
      <c r="K1319" s="95"/>
      <c r="L1319" s="95"/>
      <c r="M1319" s="95"/>
    </row>
    <row r="1320" spans="1:13" s="155" customFormat="1" ht="11.25" outlineLevel="3">
      <c r="A1320" s="151"/>
      <c r="B1320" s="140"/>
      <c r="C1320" s="152" t="s">
        <v>1612</v>
      </c>
      <c r="D1320" s="140"/>
      <c r="E1320" s="31">
        <v>6.5</v>
      </c>
      <c r="F1320" s="95"/>
      <c r="G1320" s="33"/>
      <c r="H1320" s="95"/>
      <c r="I1320" s="153"/>
      <c r="J1320" s="154"/>
      <c r="K1320" s="95"/>
      <c r="L1320" s="95"/>
      <c r="M1320" s="95"/>
    </row>
    <row r="1321" spans="1:13" s="57" customFormat="1" ht="24" outlineLevel="2">
      <c r="A1321" s="120">
        <v>32</v>
      </c>
      <c r="B1321" s="121" t="s">
        <v>229</v>
      </c>
      <c r="C1321" s="122" t="s">
        <v>1974</v>
      </c>
      <c r="D1321" s="123" t="s">
        <v>11</v>
      </c>
      <c r="E1321" s="24">
        <v>3.8</v>
      </c>
      <c r="F1321" s="94">
        <v>0</v>
      </c>
      <c r="G1321" s="24">
        <f>E1321*(1+F1321/100)</f>
        <v>3.8</v>
      </c>
      <c r="H1321" s="94"/>
      <c r="I1321" s="119">
        <f>G1321*H1321</f>
        <v>0</v>
      </c>
      <c r="J1321" s="124"/>
      <c r="K1321" s="125">
        <f>G1321*J1321</f>
        <v>0</v>
      </c>
      <c r="L1321" s="124">
        <v>0.3</v>
      </c>
      <c r="M1321" s="125">
        <f>G1321*L1321</f>
        <v>1.1399999999999999</v>
      </c>
    </row>
    <row r="1322" spans="1:13" s="155" customFormat="1" ht="11.25" outlineLevel="3">
      <c r="A1322" s="151"/>
      <c r="B1322" s="140"/>
      <c r="C1322" s="152" t="s">
        <v>84</v>
      </c>
      <c r="D1322" s="140"/>
      <c r="E1322" s="31">
        <v>0</v>
      </c>
      <c r="F1322" s="95"/>
      <c r="G1322" s="33"/>
      <c r="H1322" s="95"/>
      <c r="I1322" s="153"/>
      <c r="J1322" s="154"/>
      <c r="K1322" s="95"/>
      <c r="L1322" s="95"/>
      <c r="M1322" s="95"/>
    </row>
    <row r="1323" spans="1:13" s="155" customFormat="1" ht="11.25" outlineLevel="3">
      <c r="A1323" s="151"/>
      <c r="B1323" s="140"/>
      <c r="C1323" s="152" t="s">
        <v>542</v>
      </c>
      <c r="D1323" s="140"/>
      <c r="E1323" s="31">
        <v>3.8</v>
      </c>
      <c r="F1323" s="95"/>
      <c r="G1323" s="33"/>
      <c r="H1323" s="95"/>
      <c r="I1323" s="153"/>
      <c r="J1323" s="154"/>
      <c r="K1323" s="95"/>
      <c r="L1323" s="95"/>
      <c r="M1323" s="95"/>
    </row>
    <row r="1324" spans="1:13" s="57" customFormat="1" ht="24" outlineLevel="2">
      <c r="A1324" s="120">
        <v>33</v>
      </c>
      <c r="B1324" s="121" t="s">
        <v>308</v>
      </c>
      <c r="C1324" s="122" t="s">
        <v>1932</v>
      </c>
      <c r="D1324" s="123" t="s">
        <v>42</v>
      </c>
      <c r="E1324" s="24">
        <v>2.8124999999999997E-2</v>
      </c>
      <c r="F1324" s="94">
        <v>0</v>
      </c>
      <c r="G1324" s="24">
        <f>E1324*(1+F1324/100)</f>
        <v>2.8124999999999997E-2</v>
      </c>
      <c r="H1324" s="94"/>
      <c r="I1324" s="119">
        <f>G1324*H1324</f>
        <v>0</v>
      </c>
      <c r="J1324" s="124"/>
      <c r="K1324" s="125">
        <f>G1324*J1324</f>
        <v>0</v>
      </c>
      <c r="L1324" s="124">
        <v>2.4</v>
      </c>
      <c r="M1324" s="125">
        <f>G1324*L1324</f>
        <v>6.7499999999999991E-2</v>
      </c>
    </row>
    <row r="1325" spans="1:13" s="155" customFormat="1" ht="11.25" outlineLevel="3">
      <c r="A1325" s="151"/>
      <c r="B1325" s="140"/>
      <c r="C1325" s="152" t="s">
        <v>85</v>
      </c>
      <c r="D1325" s="140"/>
      <c r="E1325" s="31">
        <v>0</v>
      </c>
      <c r="F1325" s="95"/>
      <c r="G1325" s="33"/>
      <c r="H1325" s="95"/>
      <c r="I1325" s="153"/>
      <c r="J1325" s="154"/>
      <c r="K1325" s="95"/>
      <c r="L1325" s="95"/>
      <c r="M1325" s="95"/>
    </row>
    <row r="1326" spans="1:13" s="155" customFormat="1" ht="11.25" outlineLevel="3">
      <c r="A1326" s="151"/>
      <c r="B1326" s="140"/>
      <c r="C1326" s="152" t="s">
        <v>831</v>
      </c>
      <c r="D1326" s="140"/>
      <c r="E1326" s="31">
        <v>2.8124999999999997E-2</v>
      </c>
      <c r="F1326" s="95"/>
      <c r="G1326" s="33"/>
      <c r="H1326" s="95"/>
      <c r="I1326" s="153"/>
      <c r="J1326" s="154"/>
      <c r="K1326" s="95"/>
      <c r="L1326" s="95"/>
      <c r="M1326" s="95"/>
    </row>
    <row r="1327" spans="1:13" s="57" customFormat="1" ht="12" outlineLevel="2">
      <c r="A1327" s="120">
        <v>34</v>
      </c>
      <c r="B1327" s="121" t="s">
        <v>306</v>
      </c>
      <c r="C1327" s="122" t="s">
        <v>1499</v>
      </c>
      <c r="D1327" s="123" t="s">
        <v>42</v>
      </c>
      <c r="E1327" s="24">
        <v>4.75875</v>
      </c>
      <c r="F1327" s="94">
        <v>0</v>
      </c>
      <c r="G1327" s="24">
        <f>E1327*(1+F1327/100)</f>
        <v>4.75875</v>
      </c>
      <c r="H1327" s="94"/>
      <c r="I1327" s="119">
        <f>G1327*H1327</f>
        <v>0</v>
      </c>
      <c r="J1327" s="124"/>
      <c r="K1327" s="125">
        <f>G1327*J1327</f>
        <v>0</v>
      </c>
      <c r="L1327" s="124">
        <v>1.7</v>
      </c>
      <c r="M1327" s="125">
        <f>G1327*L1327</f>
        <v>8.0898749999999993</v>
      </c>
    </row>
    <row r="1328" spans="1:13" s="155" customFormat="1" ht="11.25" outlineLevel="3">
      <c r="A1328" s="151"/>
      <c r="B1328" s="140"/>
      <c r="C1328" s="152" t="s">
        <v>1045</v>
      </c>
      <c r="D1328" s="140"/>
      <c r="E1328" s="31">
        <v>4.75875</v>
      </c>
      <c r="F1328" s="95"/>
      <c r="G1328" s="33"/>
      <c r="H1328" s="95"/>
      <c r="I1328" s="153"/>
      <c r="J1328" s="154"/>
      <c r="K1328" s="95"/>
      <c r="L1328" s="95"/>
      <c r="M1328" s="95"/>
    </row>
    <row r="1329" spans="1:13" s="57" customFormat="1" ht="24" outlineLevel="2">
      <c r="A1329" s="120">
        <v>35</v>
      </c>
      <c r="B1329" s="121" t="s">
        <v>274</v>
      </c>
      <c r="C1329" s="122" t="s">
        <v>2087</v>
      </c>
      <c r="D1329" s="123" t="s">
        <v>40</v>
      </c>
      <c r="E1329" s="24">
        <v>831</v>
      </c>
      <c r="F1329" s="94">
        <v>0</v>
      </c>
      <c r="G1329" s="24">
        <f>E1329*(1+F1329/100)</f>
        <v>831</v>
      </c>
      <c r="H1329" s="94"/>
      <c r="I1329" s="119">
        <f>G1329*H1329</f>
        <v>0</v>
      </c>
      <c r="J1329" s="124"/>
      <c r="K1329" s="125">
        <f>G1329*J1329</f>
        <v>0</v>
      </c>
      <c r="L1329" s="124">
        <v>1E-3</v>
      </c>
      <c r="M1329" s="125">
        <f>G1329*L1329</f>
        <v>0.83100000000000007</v>
      </c>
    </row>
    <row r="1330" spans="1:13" s="155" customFormat="1" ht="11.25" outlineLevel="3">
      <c r="A1330" s="151"/>
      <c r="B1330" s="140"/>
      <c r="C1330" s="152" t="s">
        <v>453</v>
      </c>
      <c r="D1330" s="140"/>
      <c r="E1330" s="31">
        <v>0</v>
      </c>
      <c r="F1330" s="95"/>
      <c r="G1330" s="33"/>
      <c r="H1330" s="95"/>
      <c r="I1330" s="153"/>
      <c r="J1330" s="154"/>
      <c r="K1330" s="95"/>
      <c r="L1330" s="95"/>
      <c r="M1330" s="95"/>
    </row>
    <row r="1331" spans="1:13" s="155" customFormat="1" ht="11.25" outlineLevel="3">
      <c r="A1331" s="151"/>
      <c r="B1331" s="140"/>
      <c r="C1331" s="152" t="s">
        <v>1629</v>
      </c>
      <c r="D1331" s="140"/>
      <c r="E1331" s="31">
        <v>0</v>
      </c>
      <c r="F1331" s="95"/>
      <c r="G1331" s="33"/>
      <c r="H1331" s="95"/>
      <c r="I1331" s="153"/>
      <c r="J1331" s="154"/>
      <c r="K1331" s="95"/>
      <c r="L1331" s="95"/>
      <c r="M1331" s="95"/>
    </row>
    <row r="1332" spans="1:13" s="155" customFormat="1" ht="11.25" outlineLevel="3">
      <c r="A1332" s="151"/>
      <c r="B1332" s="140"/>
      <c r="C1332" s="152" t="s">
        <v>1042</v>
      </c>
      <c r="D1332" s="140"/>
      <c r="E1332" s="31">
        <v>118.4</v>
      </c>
      <c r="F1332" s="95"/>
      <c r="G1332" s="33"/>
      <c r="H1332" s="95"/>
      <c r="I1332" s="153"/>
      <c r="J1332" s="154"/>
      <c r="K1332" s="95"/>
      <c r="L1332" s="95"/>
      <c r="M1332" s="95"/>
    </row>
    <row r="1333" spans="1:13" s="155" customFormat="1" ht="11.25" outlineLevel="3">
      <c r="A1333" s="151"/>
      <c r="B1333" s="140"/>
      <c r="C1333" s="152" t="s">
        <v>1267</v>
      </c>
      <c r="D1333" s="140"/>
      <c r="E1333" s="31">
        <v>86.4</v>
      </c>
      <c r="F1333" s="95"/>
      <c r="G1333" s="33"/>
      <c r="H1333" s="95"/>
      <c r="I1333" s="153"/>
      <c r="J1333" s="154"/>
      <c r="K1333" s="95"/>
      <c r="L1333" s="95"/>
      <c r="M1333" s="95"/>
    </row>
    <row r="1334" spans="1:13" s="155" customFormat="1" ht="11.25" outlineLevel="3">
      <c r="A1334" s="151"/>
      <c r="B1334" s="140"/>
      <c r="C1334" s="152" t="s">
        <v>961</v>
      </c>
      <c r="D1334" s="140"/>
      <c r="E1334" s="31">
        <v>0</v>
      </c>
      <c r="F1334" s="95"/>
      <c r="G1334" s="33"/>
      <c r="H1334" s="95"/>
      <c r="I1334" s="153"/>
      <c r="J1334" s="154"/>
      <c r="K1334" s="95"/>
      <c r="L1334" s="95"/>
      <c r="M1334" s="95"/>
    </row>
    <row r="1335" spans="1:13" s="155" customFormat="1" ht="11.25" outlineLevel="3">
      <c r="A1335" s="151"/>
      <c r="B1335" s="140"/>
      <c r="C1335" s="152" t="s">
        <v>1152</v>
      </c>
      <c r="D1335" s="140"/>
      <c r="E1335" s="31">
        <v>262.39999999999998</v>
      </c>
      <c r="F1335" s="95"/>
      <c r="G1335" s="33"/>
      <c r="H1335" s="95"/>
      <c r="I1335" s="153"/>
      <c r="J1335" s="154"/>
      <c r="K1335" s="95"/>
      <c r="L1335" s="95"/>
      <c r="M1335" s="95"/>
    </row>
    <row r="1336" spans="1:13" s="155" customFormat="1" ht="11.25" outlineLevel="3">
      <c r="A1336" s="151"/>
      <c r="B1336" s="140"/>
      <c r="C1336" s="152" t="s">
        <v>1799</v>
      </c>
      <c r="D1336" s="140"/>
      <c r="E1336" s="31">
        <v>107.80000000000001</v>
      </c>
      <c r="F1336" s="95"/>
      <c r="G1336" s="33"/>
      <c r="H1336" s="95"/>
      <c r="I1336" s="153"/>
      <c r="J1336" s="154"/>
      <c r="K1336" s="95"/>
      <c r="L1336" s="95"/>
      <c r="M1336" s="95"/>
    </row>
    <row r="1337" spans="1:13" s="155" customFormat="1" ht="11.25" outlineLevel="3">
      <c r="A1337" s="151"/>
      <c r="B1337" s="140"/>
      <c r="C1337" s="152" t="s">
        <v>962</v>
      </c>
      <c r="D1337" s="140"/>
      <c r="E1337" s="31">
        <v>0</v>
      </c>
      <c r="F1337" s="95"/>
      <c r="G1337" s="33"/>
      <c r="H1337" s="95"/>
      <c r="I1337" s="153"/>
      <c r="J1337" s="154"/>
      <c r="K1337" s="95"/>
      <c r="L1337" s="95"/>
      <c r="M1337" s="95"/>
    </row>
    <row r="1338" spans="1:13" s="155" customFormat="1" ht="11.25" outlineLevel="3">
      <c r="A1338" s="151"/>
      <c r="B1338" s="140"/>
      <c r="C1338" s="152" t="s">
        <v>1043</v>
      </c>
      <c r="D1338" s="140"/>
      <c r="E1338" s="31">
        <v>128</v>
      </c>
      <c r="F1338" s="95"/>
      <c r="G1338" s="33"/>
      <c r="H1338" s="95"/>
      <c r="I1338" s="153"/>
      <c r="J1338" s="154"/>
      <c r="K1338" s="95"/>
      <c r="L1338" s="95"/>
      <c r="M1338" s="95"/>
    </row>
    <row r="1339" spans="1:13" s="155" customFormat="1" ht="11.25" outlineLevel="3">
      <c r="A1339" s="151"/>
      <c r="B1339" s="140"/>
      <c r="C1339" s="152" t="s">
        <v>963</v>
      </c>
      <c r="D1339" s="140"/>
      <c r="E1339" s="31">
        <v>0</v>
      </c>
      <c r="F1339" s="95"/>
      <c r="G1339" s="33"/>
      <c r="H1339" s="95"/>
      <c r="I1339" s="153"/>
      <c r="J1339" s="154"/>
      <c r="K1339" s="95"/>
      <c r="L1339" s="95"/>
      <c r="M1339" s="95"/>
    </row>
    <row r="1340" spans="1:13" s="155" customFormat="1" ht="11.25" outlineLevel="3">
      <c r="A1340" s="151"/>
      <c r="B1340" s="140"/>
      <c r="C1340" s="152" t="s">
        <v>1043</v>
      </c>
      <c r="D1340" s="140"/>
      <c r="E1340" s="31">
        <v>128</v>
      </c>
      <c r="F1340" s="95"/>
      <c r="G1340" s="33"/>
      <c r="H1340" s="95"/>
      <c r="I1340" s="153"/>
      <c r="J1340" s="154"/>
      <c r="K1340" s="95"/>
      <c r="L1340" s="95"/>
      <c r="M1340" s="95"/>
    </row>
    <row r="1341" spans="1:13" s="57" customFormat="1" ht="12" outlineLevel="2">
      <c r="A1341" s="120">
        <v>36</v>
      </c>
      <c r="B1341" s="121" t="s">
        <v>269</v>
      </c>
      <c r="C1341" s="122" t="s">
        <v>1701</v>
      </c>
      <c r="D1341" s="123" t="s">
        <v>41</v>
      </c>
      <c r="E1341" s="24">
        <v>823.072</v>
      </c>
      <c r="F1341" s="94">
        <v>0</v>
      </c>
      <c r="G1341" s="24">
        <f>E1341*(1+F1341/100)</f>
        <v>823.072</v>
      </c>
      <c r="H1341" s="94"/>
      <c r="I1341" s="119">
        <f>G1341*H1341</f>
        <v>0</v>
      </c>
      <c r="J1341" s="124"/>
      <c r="K1341" s="125">
        <f>G1341*J1341</f>
        <v>0</v>
      </c>
      <c r="L1341" s="124">
        <v>9.4999999999999998E-3</v>
      </c>
      <c r="M1341" s="125">
        <f>G1341*L1341</f>
        <v>7.8191839999999999</v>
      </c>
    </row>
    <row r="1342" spans="1:13" s="155" customFormat="1" ht="11.25" outlineLevel="3">
      <c r="A1342" s="151"/>
      <c r="B1342" s="140"/>
      <c r="C1342" s="152" t="s">
        <v>1512</v>
      </c>
      <c r="D1342" s="140"/>
      <c r="E1342" s="31">
        <v>0</v>
      </c>
      <c r="F1342" s="95"/>
      <c r="G1342" s="33"/>
      <c r="H1342" s="95"/>
      <c r="I1342" s="153"/>
      <c r="J1342" s="154"/>
      <c r="K1342" s="95"/>
      <c r="L1342" s="95"/>
      <c r="M1342" s="95"/>
    </row>
    <row r="1343" spans="1:13" s="155" customFormat="1" ht="11.25" outlineLevel="3">
      <c r="A1343" s="151"/>
      <c r="B1343" s="140"/>
      <c r="C1343" s="152" t="s">
        <v>823</v>
      </c>
      <c r="D1343" s="140"/>
      <c r="E1343" s="31">
        <v>0</v>
      </c>
      <c r="F1343" s="95"/>
      <c r="G1343" s="33"/>
      <c r="H1343" s="95"/>
      <c r="I1343" s="153"/>
      <c r="J1343" s="154"/>
      <c r="K1343" s="95"/>
      <c r="L1343" s="95"/>
      <c r="M1343" s="95"/>
    </row>
    <row r="1344" spans="1:13" s="155" customFormat="1" ht="11.25" outlineLevel="3">
      <c r="A1344" s="151"/>
      <c r="B1344" s="140"/>
      <c r="C1344" s="152" t="s">
        <v>879</v>
      </c>
      <c r="D1344" s="140"/>
      <c r="E1344" s="31">
        <v>149.76</v>
      </c>
      <c r="F1344" s="95"/>
      <c r="G1344" s="33"/>
      <c r="H1344" s="95"/>
      <c r="I1344" s="153"/>
      <c r="J1344" s="154"/>
      <c r="K1344" s="95"/>
      <c r="L1344" s="95"/>
      <c r="M1344" s="95"/>
    </row>
    <row r="1345" spans="1:13" s="155" customFormat="1" ht="11.25" outlineLevel="3">
      <c r="A1345" s="151"/>
      <c r="B1345" s="140"/>
      <c r="C1345" s="152" t="s">
        <v>1493</v>
      </c>
      <c r="D1345" s="140"/>
      <c r="E1345" s="31">
        <v>22</v>
      </c>
      <c r="F1345" s="95"/>
      <c r="G1345" s="33"/>
      <c r="H1345" s="95"/>
      <c r="I1345" s="153"/>
      <c r="J1345" s="154"/>
      <c r="K1345" s="95"/>
      <c r="L1345" s="95"/>
      <c r="M1345" s="95"/>
    </row>
    <row r="1346" spans="1:13" s="155" customFormat="1" ht="11.25" outlineLevel="3">
      <c r="A1346" s="151"/>
      <c r="B1346" s="140"/>
      <c r="C1346" s="152" t="s">
        <v>472</v>
      </c>
      <c r="D1346" s="140"/>
      <c r="E1346" s="31">
        <v>0</v>
      </c>
      <c r="F1346" s="95"/>
      <c r="G1346" s="33"/>
      <c r="H1346" s="95"/>
      <c r="I1346" s="153"/>
      <c r="J1346" s="154"/>
      <c r="K1346" s="95"/>
      <c r="L1346" s="95"/>
      <c r="M1346" s="95"/>
    </row>
    <row r="1347" spans="1:13" s="155" customFormat="1" ht="11.25" outlineLevel="3">
      <c r="A1347" s="151"/>
      <c r="B1347" s="140"/>
      <c r="C1347" s="152" t="s">
        <v>727</v>
      </c>
      <c r="D1347" s="140"/>
      <c r="E1347" s="31">
        <v>131.952</v>
      </c>
      <c r="F1347" s="95"/>
      <c r="G1347" s="33"/>
      <c r="H1347" s="95"/>
      <c r="I1347" s="153"/>
      <c r="J1347" s="154"/>
      <c r="K1347" s="95"/>
      <c r="L1347" s="95"/>
      <c r="M1347" s="95"/>
    </row>
    <row r="1348" spans="1:13" s="155" customFormat="1" ht="11.25" outlineLevel="3">
      <c r="A1348" s="151"/>
      <c r="B1348" s="140"/>
      <c r="C1348" s="152" t="s">
        <v>471</v>
      </c>
      <c r="D1348" s="140"/>
      <c r="E1348" s="31">
        <v>0</v>
      </c>
      <c r="F1348" s="95"/>
      <c r="G1348" s="33"/>
      <c r="H1348" s="95"/>
      <c r="I1348" s="153"/>
      <c r="J1348" s="154"/>
      <c r="K1348" s="95"/>
      <c r="L1348" s="95"/>
      <c r="M1348" s="95"/>
    </row>
    <row r="1349" spans="1:13" s="155" customFormat="1" ht="11.25" outlineLevel="3">
      <c r="A1349" s="151"/>
      <c r="B1349" s="140"/>
      <c r="C1349" s="152" t="s">
        <v>1233</v>
      </c>
      <c r="D1349" s="140"/>
      <c r="E1349" s="31">
        <v>387.40800000000002</v>
      </c>
      <c r="F1349" s="95"/>
      <c r="G1349" s="33"/>
      <c r="H1349" s="95"/>
      <c r="I1349" s="153"/>
      <c r="J1349" s="154"/>
      <c r="K1349" s="95"/>
      <c r="L1349" s="95"/>
      <c r="M1349" s="95"/>
    </row>
    <row r="1350" spans="1:13" s="155" customFormat="1" ht="11.25" outlineLevel="3">
      <c r="A1350" s="151"/>
      <c r="B1350" s="140"/>
      <c r="C1350" s="152" t="s">
        <v>500</v>
      </c>
      <c r="D1350" s="140"/>
      <c r="E1350" s="31">
        <v>0</v>
      </c>
      <c r="F1350" s="95"/>
      <c r="G1350" s="33"/>
      <c r="H1350" s="95"/>
      <c r="I1350" s="153"/>
      <c r="J1350" s="154"/>
      <c r="K1350" s="95"/>
      <c r="L1350" s="95"/>
      <c r="M1350" s="95"/>
    </row>
    <row r="1351" spans="1:13" s="155" customFormat="1" ht="11.25" outlineLevel="3">
      <c r="A1351" s="151"/>
      <c r="B1351" s="140"/>
      <c r="C1351" s="152" t="s">
        <v>727</v>
      </c>
      <c r="D1351" s="140"/>
      <c r="E1351" s="31">
        <v>131.952</v>
      </c>
      <c r="F1351" s="95"/>
      <c r="G1351" s="33"/>
      <c r="H1351" s="95"/>
      <c r="I1351" s="153"/>
      <c r="J1351" s="154"/>
      <c r="K1351" s="95"/>
      <c r="L1351" s="95"/>
      <c r="M1351" s="95"/>
    </row>
    <row r="1352" spans="1:13" s="155" customFormat="1" ht="11.25" outlineLevel="3">
      <c r="A1352" s="151"/>
      <c r="B1352" s="140"/>
      <c r="C1352" s="152" t="s">
        <v>1</v>
      </c>
      <c r="D1352" s="140"/>
      <c r="E1352" s="31">
        <v>823.072</v>
      </c>
      <c r="F1352" s="95"/>
      <c r="G1352" s="33"/>
      <c r="H1352" s="95"/>
      <c r="I1352" s="153"/>
      <c r="J1352" s="154"/>
      <c r="K1352" s="95"/>
      <c r="L1352" s="95"/>
      <c r="M1352" s="95"/>
    </row>
    <row r="1353" spans="1:13" s="57" customFormat="1" ht="24" outlineLevel="2">
      <c r="A1353" s="120">
        <v>37</v>
      </c>
      <c r="B1353" s="121" t="s">
        <v>409</v>
      </c>
      <c r="C1353" s="122" t="s">
        <v>2080</v>
      </c>
      <c r="D1353" s="123" t="s">
        <v>41</v>
      </c>
      <c r="E1353" s="24">
        <v>823.072</v>
      </c>
      <c r="F1353" s="94">
        <v>0</v>
      </c>
      <c r="G1353" s="24">
        <f>E1353*(1+F1353/100)</f>
        <v>823.072</v>
      </c>
      <c r="H1353" s="94"/>
      <c r="I1353" s="119">
        <f>G1353*H1353</f>
        <v>0</v>
      </c>
      <c r="J1353" s="124"/>
      <c r="K1353" s="125">
        <f>G1353*J1353</f>
        <v>0</v>
      </c>
      <c r="L1353" s="124">
        <v>1.2999999999999999E-4</v>
      </c>
      <c r="M1353" s="125">
        <f>G1353*L1353</f>
        <v>0.10699935999999999</v>
      </c>
    </row>
    <row r="1354" spans="1:13" s="57" customFormat="1" ht="12" outlineLevel="2">
      <c r="A1354" s="120">
        <v>38</v>
      </c>
      <c r="B1354" s="121" t="s">
        <v>264</v>
      </c>
      <c r="C1354" s="122" t="s">
        <v>1500</v>
      </c>
      <c r="D1354" s="123" t="s">
        <v>11</v>
      </c>
      <c r="E1354" s="24">
        <v>230.5</v>
      </c>
      <c r="F1354" s="94">
        <v>0</v>
      </c>
      <c r="G1354" s="24">
        <f>E1354*(1+F1354/100)</f>
        <v>230.5</v>
      </c>
      <c r="H1354" s="94"/>
      <c r="I1354" s="119">
        <f>G1354*H1354</f>
        <v>0</v>
      </c>
      <c r="J1354" s="124"/>
      <c r="K1354" s="125">
        <f>G1354*J1354</f>
        <v>0</v>
      </c>
      <c r="L1354" s="124">
        <v>2.5999999999999999E-3</v>
      </c>
      <c r="M1354" s="125">
        <f>G1354*L1354</f>
        <v>0.59929999999999994</v>
      </c>
    </row>
    <row r="1355" spans="1:13" s="155" customFormat="1" ht="11.25" outlineLevel="3">
      <c r="A1355" s="151"/>
      <c r="B1355" s="140"/>
      <c r="C1355" s="152" t="s">
        <v>1241</v>
      </c>
      <c r="D1355" s="140"/>
      <c r="E1355" s="31">
        <v>230.5</v>
      </c>
      <c r="F1355" s="95"/>
      <c r="G1355" s="33"/>
      <c r="H1355" s="95"/>
      <c r="I1355" s="153"/>
      <c r="J1355" s="154"/>
      <c r="K1355" s="95"/>
      <c r="L1355" s="95"/>
      <c r="M1355" s="95"/>
    </row>
    <row r="1356" spans="1:13" s="57" customFormat="1" ht="24" outlineLevel="2">
      <c r="A1356" s="120">
        <v>39</v>
      </c>
      <c r="B1356" s="121" t="s">
        <v>265</v>
      </c>
      <c r="C1356" s="122" t="s">
        <v>1991</v>
      </c>
      <c r="D1356" s="123" t="s">
        <v>41</v>
      </c>
      <c r="E1356" s="24">
        <v>73.402000000000001</v>
      </c>
      <c r="F1356" s="94">
        <v>0</v>
      </c>
      <c r="G1356" s="24">
        <f>E1356*(1+F1356/100)</f>
        <v>73.402000000000001</v>
      </c>
      <c r="H1356" s="94"/>
      <c r="I1356" s="119">
        <f>G1356*H1356</f>
        <v>0</v>
      </c>
      <c r="J1356" s="124"/>
      <c r="K1356" s="125">
        <f>G1356*J1356</f>
        <v>0</v>
      </c>
      <c r="L1356" s="124">
        <v>5.6050000000000003E-2</v>
      </c>
      <c r="M1356" s="125">
        <f>G1356*L1356</f>
        <v>4.1141820999999998</v>
      </c>
    </row>
    <row r="1357" spans="1:13" s="155" customFormat="1" ht="11.25" outlineLevel="3">
      <c r="A1357" s="151"/>
      <c r="B1357" s="140"/>
      <c r="C1357" s="152" t="s">
        <v>1686</v>
      </c>
      <c r="D1357" s="140"/>
      <c r="E1357" s="31">
        <v>0</v>
      </c>
      <c r="F1357" s="95"/>
      <c r="G1357" s="33"/>
      <c r="H1357" s="95"/>
      <c r="I1357" s="153"/>
      <c r="J1357" s="154"/>
      <c r="K1357" s="95"/>
      <c r="L1357" s="95"/>
      <c r="M1357" s="95"/>
    </row>
    <row r="1358" spans="1:13" s="155" customFormat="1" ht="33.75" outlineLevel="3">
      <c r="A1358" s="151"/>
      <c r="B1358" s="140"/>
      <c r="C1358" s="152" t="s">
        <v>1753</v>
      </c>
      <c r="D1358" s="140"/>
      <c r="E1358" s="31">
        <v>73.402000000000001</v>
      </c>
      <c r="F1358" s="95"/>
      <c r="G1358" s="33"/>
      <c r="H1358" s="95"/>
      <c r="I1358" s="153"/>
      <c r="J1358" s="154"/>
      <c r="K1358" s="95"/>
      <c r="L1358" s="95"/>
      <c r="M1358" s="95"/>
    </row>
    <row r="1359" spans="1:13" s="57" customFormat="1" ht="24" outlineLevel="2">
      <c r="A1359" s="120">
        <v>40</v>
      </c>
      <c r="B1359" s="121" t="s">
        <v>335</v>
      </c>
      <c r="C1359" s="122" t="s">
        <v>2071</v>
      </c>
      <c r="D1359" s="123" t="s">
        <v>41</v>
      </c>
      <c r="E1359" s="24">
        <v>471.10899999999998</v>
      </c>
      <c r="F1359" s="94">
        <v>0</v>
      </c>
      <c r="G1359" s="24">
        <f>E1359*(1+F1359/100)</f>
        <v>471.10899999999998</v>
      </c>
      <c r="H1359" s="94"/>
      <c r="I1359" s="119">
        <f>G1359*H1359</f>
        <v>0</v>
      </c>
      <c r="J1359" s="124"/>
      <c r="K1359" s="125">
        <f>G1359*J1359</f>
        <v>0</v>
      </c>
      <c r="L1359" s="124">
        <v>0.01</v>
      </c>
      <c r="M1359" s="125">
        <f>G1359*L1359</f>
        <v>4.7110899999999996</v>
      </c>
    </row>
    <row r="1360" spans="1:13" s="155" customFormat="1" ht="11.25" outlineLevel="3">
      <c r="A1360" s="151"/>
      <c r="B1360" s="140"/>
      <c r="C1360" s="152" t="s">
        <v>990</v>
      </c>
      <c r="D1360" s="140"/>
      <c r="E1360" s="31">
        <v>471.10899999999998</v>
      </c>
      <c r="F1360" s="95"/>
      <c r="G1360" s="33"/>
      <c r="H1360" s="95"/>
      <c r="I1360" s="153"/>
      <c r="J1360" s="154"/>
      <c r="K1360" s="95"/>
      <c r="L1360" s="95"/>
      <c r="M1360" s="95"/>
    </row>
    <row r="1361" spans="1:13" s="57" customFormat="1" ht="24" outlineLevel="2">
      <c r="A1361" s="120">
        <v>41</v>
      </c>
      <c r="B1361" s="121" t="s">
        <v>336</v>
      </c>
      <c r="C1361" s="122" t="s">
        <v>2058</v>
      </c>
      <c r="D1361" s="123" t="s">
        <v>41</v>
      </c>
      <c r="E1361" s="24">
        <v>2005.2550000000001</v>
      </c>
      <c r="F1361" s="94">
        <v>0</v>
      </c>
      <c r="G1361" s="24">
        <f>E1361*(1+F1361/100)</f>
        <v>2005.2550000000001</v>
      </c>
      <c r="H1361" s="94"/>
      <c r="I1361" s="119">
        <f>G1361*H1361</f>
        <v>0</v>
      </c>
      <c r="J1361" s="124"/>
      <c r="K1361" s="125">
        <f>G1361*J1361</f>
        <v>0</v>
      </c>
      <c r="L1361" s="124">
        <v>0.02</v>
      </c>
      <c r="M1361" s="125">
        <f>G1361*L1361</f>
        <v>40.1051</v>
      </c>
    </row>
    <row r="1362" spans="1:13" s="155" customFormat="1" ht="11.25" outlineLevel="3">
      <c r="A1362" s="151"/>
      <c r="B1362" s="140"/>
      <c r="C1362" s="152" t="s">
        <v>1014</v>
      </c>
      <c r="D1362" s="140"/>
      <c r="E1362" s="31">
        <v>2005.2550000000001</v>
      </c>
      <c r="F1362" s="95"/>
      <c r="G1362" s="33"/>
      <c r="H1362" s="95"/>
      <c r="I1362" s="153"/>
      <c r="J1362" s="154"/>
      <c r="K1362" s="95"/>
      <c r="L1362" s="95"/>
      <c r="M1362" s="95"/>
    </row>
    <row r="1363" spans="1:13" s="57" customFormat="1" ht="24" outlineLevel="2">
      <c r="A1363" s="120">
        <v>42</v>
      </c>
      <c r="B1363" s="121" t="s">
        <v>337</v>
      </c>
      <c r="C1363" s="122" t="s">
        <v>2063</v>
      </c>
      <c r="D1363" s="123" t="s">
        <v>41</v>
      </c>
      <c r="E1363" s="24">
        <v>300.065</v>
      </c>
      <c r="F1363" s="94">
        <v>0</v>
      </c>
      <c r="G1363" s="24">
        <f>E1363*(1+F1363/100)</f>
        <v>300.065</v>
      </c>
      <c r="H1363" s="94"/>
      <c r="I1363" s="119">
        <f>G1363*H1363</f>
        <v>0</v>
      </c>
      <c r="J1363" s="124"/>
      <c r="K1363" s="125">
        <f>G1363*J1363</f>
        <v>0</v>
      </c>
      <c r="L1363" s="124">
        <v>4.5999999999999999E-2</v>
      </c>
      <c r="M1363" s="125">
        <f>G1363*L1363</f>
        <v>13.802989999999999</v>
      </c>
    </row>
    <row r="1364" spans="1:13" s="155" customFormat="1" ht="11.25" outlineLevel="3">
      <c r="A1364" s="151"/>
      <c r="B1364" s="140"/>
      <c r="C1364" s="152" t="s">
        <v>989</v>
      </c>
      <c r="D1364" s="140"/>
      <c r="E1364" s="31">
        <v>300.065</v>
      </c>
      <c r="F1364" s="95"/>
      <c r="G1364" s="33"/>
      <c r="H1364" s="95"/>
      <c r="I1364" s="153"/>
      <c r="J1364" s="154"/>
      <c r="K1364" s="95"/>
      <c r="L1364" s="95"/>
      <c r="M1364" s="95"/>
    </row>
    <row r="1365" spans="1:13" s="57" customFormat="1" ht="24" outlineLevel="2">
      <c r="A1365" s="120">
        <v>43</v>
      </c>
      <c r="B1365" s="121" t="s">
        <v>338</v>
      </c>
      <c r="C1365" s="122" t="s">
        <v>2099</v>
      </c>
      <c r="D1365" s="123" t="s">
        <v>41</v>
      </c>
      <c r="E1365" s="24">
        <v>2620.2750000000001</v>
      </c>
      <c r="F1365" s="94">
        <v>0</v>
      </c>
      <c r="G1365" s="24">
        <f>E1365*(1+F1365/100)</f>
        <v>2620.2750000000001</v>
      </c>
      <c r="H1365" s="94"/>
      <c r="I1365" s="119">
        <f>G1365*H1365</f>
        <v>0</v>
      </c>
      <c r="J1365" s="124"/>
      <c r="K1365" s="125">
        <f>G1365*J1365</f>
        <v>0</v>
      </c>
      <c r="L1365" s="124">
        <v>5.7000000000000002E-2</v>
      </c>
      <c r="M1365" s="125">
        <f>G1365*L1365</f>
        <v>149.35567500000002</v>
      </c>
    </row>
    <row r="1366" spans="1:13" s="155" customFormat="1" ht="11.25" outlineLevel="3">
      <c r="A1366" s="151"/>
      <c r="B1366" s="140"/>
      <c r="C1366" s="152" t="s">
        <v>1015</v>
      </c>
      <c r="D1366" s="140"/>
      <c r="E1366" s="31">
        <v>2620.2750000000001</v>
      </c>
      <c r="F1366" s="95"/>
      <c r="G1366" s="33"/>
      <c r="H1366" s="95"/>
      <c r="I1366" s="153"/>
      <c r="J1366" s="154"/>
      <c r="K1366" s="95"/>
      <c r="L1366" s="95"/>
      <c r="M1366" s="95"/>
    </row>
    <row r="1367" spans="1:13" s="57" customFormat="1" ht="12" outlineLevel="2">
      <c r="A1367" s="120">
        <v>44</v>
      </c>
      <c r="B1367" s="121" t="s">
        <v>340</v>
      </c>
      <c r="C1367" s="122" t="s">
        <v>1919</v>
      </c>
      <c r="D1367" s="123" t="s">
        <v>42</v>
      </c>
      <c r="E1367" s="24">
        <v>42.7</v>
      </c>
      <c r="F1367" s="94">
        <v>0</v>
      </c>
      <c r="G1367" s="24">
        <f>E1367*(1+F1367/100)</f>
        <v>42.7</v>
      </c>
      <c r="H1367" s="94"/>
      <c r="I1367" s="119">
        <f>G1367*H1367</f>
        <v>0</v>
      </c>
      <c r="J1367" s="124"/>
      <c r="K1367" s="125">
        <f>G1367*J1367</f>
        <v>0</v>
      </c>
      <c r="L1367" s="124">
        <v>1.5</v>
      </c>
      <c r="M1367" s="125">
        <f>G1367*L1367</f>
        <v>64.050000000000011</v>
      </c>
    </row>
    <row r="1368" spans="1:13" s="155" customFormat="1" ht="11.25" outlineLevel="3">
      <c r="A1368" s="151"/>
      <c r="B1368" s="140"/>
      <c r="C1368" s="152" t="s">
        <v>460</v>
      </c>
      <c r="D1368" s="140"/>
      <c r="E1368" s="31">
        <v>0</v>
      </c>
      <c r="F1368" s="95"/>
      <c r="G1368" s="33"/>
      <c r="H1368" s="95"/>
      <c r="I1368" s="153"/>
      <c r="J1368" s="154"/>
      <c r="K1368" s="95"/>
      <c r="L1368" s="95"/>
      <c r="M1368" s="95"/>
    </row>
    <row r="1369" spans="1:13" s="155" customFormat="1" ht="11.25" outlineLevel="3">
      <c r="A1369" s="151"/>
      <c r="B1369" s="140"/>
      <c r="C1369" s="152" t="s">
        <v>996</v>
      </c>
      <c r="D1369" s="140"/>
      <c r="E1369" s="31">
        <v>0</v>
      </c>
      <c r="F1369" s="95"/>
      <c r="G1369" s="33"/>
      <c r="H1369" s="95"/>
      <c r="I1369" s="153"/>
      <c r="J1369" s="154"/>
      <c r="K1369" s="95"/>
      <c r="L1369" s="95"/>
      <c r="M1369" s="95"/>
    </row>
    <row r="1370" spans="1:13" s="155" customFormat="1" ht="22.5" outlineLevel="3">
      <c r="A1370" s="151"/>
      <c r="B1370" s="140"/>
      <c r="C1370" s="152" t="s">
        <v>1875</v>
      </c>
      <c r="D1370" s="140"/>
      <c r="E1370" s="31">
        <v>17.5</v>
      </c>
      <c r="F1370" s="95"/>
      <c r="G1370" s="33"/>
      <c r="H1370" s="95"/>
      <c r="I1370" s="153"/>
      <c r="J1370" s="154"/>
      <c r="K1370" s="95"/>
      <c r="L1370" s="95"/>
      <c r="M1370" s="95"/>
    </row>
    <row r="1371" spans="1:13" s="155" customFormat="1" ht="11.25" outlineLevel="3">
      <c r="A1371" s="151"/>
      <c r="B1371" s="140"/>
      <c r="C1371" s="152" t="s">
        <v>964</v>
      </c>
      <c r="D1371" s="140"/>
      <c r="E1371" s="31">
        <v>0</v>
      </c>
      <c r="F1371" s="95"/>
      <c r="G1371" s="33"/>
      <c r="H1371" s="95"/>
      <c r="I1371" s="153"/>
      <c r="J1371" s="154"/>
      <c r="K1371" s="95"/>
      <c r="L1371" s="95"/>
      <c r="M1371" s="95"/>
    </row>
    <row r="1372" spans="1:13" s="155" customFormat="1" ht="11.25" outlineLevel="3">
      <c r="A1372" s="151"/>
      <c r="B1372" s="140"/>
      <c r="C1372" s="152" t="s">
        <v>732</v>
      </c>
      <c r="D1372" s="140"/>
      <c r="E1372" s="31">
        <v>13.2</v>
      </c>
      <c r="F1372" s="95"/>
      <c r="G1372" s="33"/>
      <c r="H1372" s="95"/>
      <c r="I1372" s="153"/>
      <c r="J1372" s="154"/>
      <c r="K1372" s="95"/>
      <c r="L1372" s="95"/>
      <c r="M1372" s="95"/>
    </row>
    <row r="1373" spans="1:13" s="155" customFormat="1" ht="11.25" outlineLevel="3">
      <c r="A1373" s="151"/>
      <c r="B1373" s="140"/>
      <c r="C1373" s="152" t="s">
        <v>80</v>
      </c>
      <c r="D1373" s="140"/>
      <c r="E1373" s="31">
        <v>0</v>
      </c>
      <c r="F1373" s="95"/>
      <c r="G1373" s="33"/>
      <c r="H1373" s="95"/>
      <c r="I1373" s="153"/>
      <c r="J1373" s="154"/>
      <c r="K1373" s="95"/>
      <c r="L1373" s="95"/>
      <c r="M1373" s="95"/>
    </row>
    <row r="1374" spans="1:13" s="155" customFormat="1" ht="11.25" outlineLevel="3">
      <c r="A1374" s="151"/>
      <c r="B1374" s="140"/>
      <c r="C1374" s="152" t="s">
        <v>1346</v>
      </c>
      <c r="D1374" s="140"/>
      <c r="E1374" s="31">
        <v>12</v>
      </c>
      <c r="F1374" s="95"/>
      <c r="G1374" s="33"/>
      <c r="H1374" s="95"/>
      <c r="I1374" s="153"/>
      <c r="J1374" s="154"/>
      <c r="K1374" s="95"/>
      <c r="L1374" s="95"/>
      <c r="M1374" s="95"/>
    </row>
    <row r="1375" spans="1:13" s="57" customFormat="1" ht="24" outlineLevel="2">
      <c r="A1375" s="120">
        <v>45</v>
      </c>
      <c r="B1375" s="121" t="s">
        <v>341</v>
      </c>
      <c r="C1375" s="122" t="s">
        <v>2100</v>
      </c>
      <c r="D1375" s="123" t="s">
        <v>12</v>
      </c>
      <c r="E1375" s="24">
        <v>1005.4899832077505</v>
      </c>
      <c r="F1375" s="94">
        <v>0</v>
      </c>
      <c r="G1375" s="24">
        <f>E1375*(1+F1375/100)</f>
        <v>1005.4899832077505</v>
      </c>
      <c r="H1375" s="94"/>
      <c r="I1375" s="119">
        <f>G1375*H1375</f>
        <v>0</v>
      </c>
      <c r="J1375" s="124"/>
      <c r="K1375" s="125">
        <f>G1375*J1375</f>
        <v>0</v>
      </c>
      <c r="L1375" s="124"/>
      <c r="M1375" s="125">
        <f>G1375*L1375</f>
        <v>0</v>
      </c>
    </row>
    <row r="1376" spans="1:13" s="57" customFormat="1" ht="24" outlineLevel="2">
      <c r="A1376" s="120">
        <v>46</v>
      </c>
      <c r="B1376" s="121" t="s">
        <v>343</v>
      </c>
      <c r="C1376" s="122" t="s">
        <v>2081</v>
      </c>
      <c r="D1376" s="123" t="s">
        <v>12</v>
      </c>
      <c r="E1376" s="24">
        <v>1005.4899832077505</v>
      </c>
      <c r="F1376" s="94">
        <v>0</v>
      </c>
      <c r="G1376" s="24">
        <f>E1376*(1+F1376/100)</f>
        <v>1005.4899832077505</v>
      </c>
      <c r="H1376" s="94"/>
      <c r="I1376" s="119">
        <f>G1376*H1376</f>
        <v>0</v>
      </c>
      <c r="J1376" s="124"/>
      <c r="K1376" s="125">
        <f>G1376*J1376</f>
        <v>0</v>
      </c>
      <c r="L1376" s="124"/>
      <c r="M1376" s="125">
        <f>G1376*L1376</f>
        <v>0</v>
      </c>
    </row>
    <row r="1377" spans="1:13" s="57" customFormat="1" ht="24" outlineLevel="2">
      <c r="A1377" s="120">
        <v>47</v>
      </c>
      <c r="B1377" s="121" t="s">
        <v>342</v>
      </c>
      <c r="C1377" s="122" t="s">
        <v>1956</v>
      </c>
      <c r="D1377" s="123" t="s">
        <v>12</v>
      </c>
      <c r="E1377" s="24">
        <v>19104.310000000001</v>
      </c>
      <c r="F1377" s="94">
        <v>0</v>
      </c>
      <c r="G1377" s="24">
        <f>E1377*(1+F1377/100)</f>
        <v>19104.310000000001</v>
      </c>
      <c r="H1377" s="94"/>
      <c r="I1377" s="119">
        <f>G1377*H1377</f>
        <v>0</v>
      </c>
      <c r="J1377" s="124"/>
      <c r="K1377" s="125">
        <f>G1377*J1377</f>
        <v>0</v>
      </c>
      <c r="L1377" s="124"/>
      <c r="M1377" s="125">
        <f>G1377*L1377</f>
        <v>0</v>
      </c>
    </row>
    <row r="1378" spans="1:13" s="155" customFormat="1" ht="11.25" outlineLevel="3">
      <c r="A1378" s="151"/>
      <c r="B1378" s="140"/>
      <c r="C1378" s="152" t="s">
        <v>1508</v>
      </c>
      <c r="D1378" s="140"/>
      <c r="E1378" s="31">
        <v>19104.310000000001</v>
      </c>
      <c r="F1378" s="95"/>
      <c r="G1378" s="33"/>
      <c r="H1378" s="95"/>
      <c r="I1378" s="153"/>
      <c r="J1378" s="154"/>
      <c r="K1378" s="95"/>
      <c r="L1378" s="95"/>
      <c r="M1378" s="95"/>
    </row>
    <row r="1379" spans="1:13" s="57" customFormat="1" ht="12" outlineLevel="2">
      <c r="A1379" s="120">
        <v>48</v>
      </c>
      <c r="B1379" s="121" t="s">
        <v>344</v>
      </c>
      <c r="C1379" s="122" t="s">
        <v>1855</v>
      </c>
      <c r="D1379" s="123" t="s">
        <v>12</v>
      </c>
      <c r="E1379" s="24">
        <v>1005.49</v>
      </c>
      <c r="F1379" s="94">
        <v>0</v>
      </c>
      <c r="G1379" s="24">
        <f>E1379*(1+F1379/100)</f>
        <v>1005.49</v>
      </c>
      <c r="H1379" s="94"/>
      <c r="I1379" s="119">
        <f>G1379*H1379</f>
        <v>0</v>
      </c>
      <c r="J1379" s="124"/>
      <c r="K1379" s="125">
        <f>G1379*J1379</f>
        <v>0</v>
      </c>
      <c r="L1379" s="124"/>
      <c r="M1379" s="125">
        <f>G1379*L1379</f>
        <v>0</v>
      </c>
    </row>
    <row r="1380" spans="1:13" s="117" customFormat="1" ht="12.75" customHeight="1" outlineLevel="2">
      <c r="A1380" s="156"/>
      <c r="B1380" s="157"/>
      <c r="C1380" s="158"/>
      <c r="D1380" s="157"/>
      <c r="E1380" s="43"/>
      <c r="F1380" s="96"/>
      <c r="G1380" s="43"/>
      <c r="H1380" s="96"/>
      <c r="I1380" s="115"/>
      <c r="J1380" s="159"/>
      <c r="K1380" s="96"/>
      <c r="L1380" s="96"/>
      <c r="M1380" s="96"/>
    </row>
    <row r="1381" spans="1:13" s="176" customFormat="1" ht="16.5" customHeight="1" outlineLevel="1">
      <c r="A1381" s="170"/>
      <c r="B1381" s="171"/>
      <c r="C1381" s="171" t="s">
        <v>611</v>
      </c>
      <c r="D1381" s="172"/>
      <c r="E1381" s="20"/>
      <c r="F1381" s="93"/>
      <c r="G1381" s="20"/>
      <c r="H1381" s="93"/>
      <c r="I1381" s="173">
        <f>SUBTOTAL(9,I1382:I1392)</f>
        <v>0</v>
      </c>
      <c r="J1381" s="174"/>
      <c r="K1381" s="175">
        <f>SUBTOTAL(9,K1382:K1392)</f>
        <v>0.76362450000000004</v>
      </c>
      <c r="L1381" s="93"/>
      <c r="M1381" s="175">
        <f>SUBTOTAL(9,M1382:M1392)</f>
        <v>0</v>
      </c>
    </row>
    <row r="1382" spans="1:13" s="57" customFormat="1" ht="24" outlineLevel="2">
      <c r="A1382" s="120">
        <v>1</v>
      </c>
      <c r="B1382" s="121" t="s">
        <v>330</v>
      </c>
      <c r="C1382" s="122" t="s">
        <v>2097</v>
      </c>
      <c r="D1382" s="123" t="s">
        <v>11</v>
      </c>
      <c r="E1382" s="24">
        <v>7.85</v>
      </c>
      <c r="F1382" s="94">
        <v>0</v>
      </c>
      <c r="G1382" s="24">
        <f>E1382*(1+F1382/100)</f>
        <v>7.85</v>
      </c>
      <c r="H1382" s="94"/>
      <c r="I1382" s="119">
        <f>G1382*H1382</f>
        <v>0</v>
      </c>
      <c r="J1382" s="124">
        <v>4.5569999999999999E-2</v>
      </c>
      <c r="K1382" s="125">
        <f>G1382*J1382</f>
        <v>0.3577245</v>
      </c>
      <c r="L1382" s="124"/>
      <c r="M1382" s="125">
        <f>G1382*L1382</f>
        <v>0</v>
      </c>
    </row>
    <row r="1383" spans="1:13" s="155" customFormat="1" ht="11.25" outlineLevel="3">
      <c r="A1383" s="151"/>
      <c r="B1383" s="140"/>
      <c r="C1383" s="152" t="s">
        <v>52</v>
      </c>
      <c r="D1383" s="140"/>
      <c r="E1383" s="31">
        <v>0</v>
      </c>
      <c r="F1383" s="95"/>
      <c r="G1383" s="33"/>
      <c r="H1383" s="95"/>
      <c r="I1383" s="153"/>
      <c r="J1383" s="154"/>
      <c r="K1383" s="95"/>
      <c r="L1383" s="95"/>
      <c r="M1383" s="95"/>
    </row>
    <row r="1384" spans="1:13" s="155" customFormat="1" ht="11.25" outlineLevel="3">
      <c r="A1384" s="151"/>
      <c r="B1384" s="140"/>
      <c r="C1384" s="152" t="s">
        <v>1549</v>
      </c>
      <c r="D1384" s="140"/>
      <c r="E1384" s="31">
        <v>0</v>
      </c>
      <c r="F1384" s="95"/>
      <c r="G1384" s="33"/>
      <c r="H1384" s="95"/>
      <c r="I1384" s="153"/>
      <c r="J1384" s="154"/>
      <c r="K1384" s="95"/>
      <c r="L1384" s="95"/>
      <c r="M1384" s="95"/>
    </row>
    <row r="1385" spans="1:13" s="155" customFormat="1" ht="11.25" outlineLevel="3">
      <c r="A1385" s="151"/>
      <c r="B1385" s="140"/>
      <c r="C1385" s="152" t="s">
        <v>1018</v>
      </c>
      <c r="D1385" s="140"/>
      <c r="E1385" s="31">
        <v>7.85</v>
      </c>
      <c r="F1385" s="95"/>
      <c r="G1385" s="33"/>
      <c r="H1385" s="95"/>
      <c r="I1385" s="153"/>
      <c r="J1385" s="154"/>
      <c r="K1385" s="95"/>
      <c r="L1385" s="95"/>
      <c r="M1385" s="95"/>
    </row>
    <row r="1386" spans="1:13" s="57" customFormat="1" ht="24" outlineLevel="2">
      <c r="A1386" s="120">
        <v>2</v>
      </c>
      <c r="B1386" s="121" t="s">
        <v>331</v>
      </c>
      <c r="C1386" s="122" t="s">
        <v>2009</v>
      </c>
      <c r="D1386" s="123" t="s">
        <v>11</v>
      </c>
      <c r="E1386" s="24">
        <v>30</v>
      </c>
      <c r="F1386" s="94">
        <v>0</v>
      </c>
      <c r="G1386" s="24">
        <f>E1386*(1+F1386/100)</f>
        <v>30</v>
      </c>
      <c r="H1386" s="94"/>
      <c r="I1386" s="119">
        <f>G1386*H1386</f>
        <v>0</v>
      </c>
      <c r="J1386" s="124">
        <v>1.353E-2</v>
      </c>
      <c r="K1386" s="125">
        <f>G1386*J1386</f>
        <v>0.40590000000000004</v>
      </c>
      <c r="L1386" s="124"/>
      <c r="M1386" s="125">
        <f>G1386*L1386</f>
        <v>0</v>
      </c>
    </row>
    <row r="1387" spans="1:13" s="155" customFormat="1" ht="11.25" outlineLevel="3">
      <c r="A1387" s="151"/>
      <c r="B1387" s="140"/>
      <c r="C1387" s="152" t="s">
        <v>453</v>
      </c>
      <c r="D1387" s="140"/>
      <c r="E1387" s="31">
        <v>0</v>
      </c>
      <c r="F1387" s="95"/>
      <c r="G1387" s="33"/>
      <c r="H1387" s="95"/>
      <c r="I1387" s="153"/>
      <c r="J1387" s="154"/>
      <c r="K1387" s="95"/>
      <c r="L1387" s="95"/>
      <c r="M1387" s="95"/>
    </row>
    <row r="1388" spans="1:13" s="155" customFormat="1" ht="11.25" outlineLevel="3">
      <c r="A1388" s="151"/>
      <c r="B1388" s="140"/>
      <c r="C1388" s="152" t="s">
        <v>770</v>
      </c>
      <c r="D1388" s="140"/>
      <c r="E1388" s="31">
        <v>11</v>
      </c>
      <c r="F1388" s="95"/>
      <c r="G1388" s="33"/>
      <c r="H1388" s="95"/>
      <c r="I1388" s="153"/>
      <c r="J1388" s="154"/>
      <c r="K1388" s="95"/>
      <c r="L1388" s="95"/>
      <c r="M1388" s="95"/>
    </row>
    <row r="1389" spans="1:13" s="155" customFormat="1" ht="11.25" outlineLevel="3">
      <c r="A1389" s="151"/>
      <c r="B1389" s="140"/>
      <c r="C1389" s="152" t="s">
        <v>1402</v>
      </c>
      <c r="D1389" s="140"/>
      <c r="E1389" s="31">
        <v>9</v>
      </c>
      <c r="F1389" s="95"/>
      <c r="G1389" s="33"/>
      <c r="H1389" s="95"/>
      <c r="I1389" s="153"/>
      <c r="J1389" s="154"/>
      <c r="K1389" s="95"/>
      <c r="L1389" s="95"/>
      <c r="M1389" s="95"/>
    </row>
    <row r="1390" spans="1:13" s="155" customFormat="1" ht="11.25" outlineLevel="3">
      <c r="A1390" s="151"/>
      <c r="B1390" s="140"/>
      <c r="C1390" s="152" t="s">
        <v>1239</v>
      </c>
      <c r="D1390" s="140"/>
      <c r="E1390" s="31">
        <v>5</v>
      </c>
      <c r="F1390" s="95"/>
      <c r="G1390" s="33"/>
      <c r="H1390" s="95"/>
      <c r="I1390" s="153"/>
      <c r="J1390" s="154"/>
      <c r="K1390" s="95"/>
      <c r="L1390" s="95"/>
      <c r="M1390" s="95"/>
    </row>
    <row r="1391" spans="1:13" s="155" customFormat="1" ht="11.25" outlineLevel="3">
      <c r="A1391" s="151"/>
      <c r="B1391" s="140"/>
      <c r="C1391" s="152" t="s">
        <v>1240</v>
      </c>
      <c r="D1391" s="140"/>
      <c r="E1391" s="31">
        <v>5</v>
      </c>
      <c r="F1391" s="95"/>
      <c r="G1391" s="33"/>
      <c r="H1391" s="95"/>
      <c r="I1391" s="153"/>
      <c r="J1391" s="154"/>
      <c r="K1391" s="95"/>
      <c r="L1391" s="95"/>
      <c r="M1391" s="95"/>
    </row>
    <row r="1392" spans="1:13" s="117" customFormat="1" ht="12.75" customHeight="1" outlineLevel="2">
      <c r="A1392" s="156"/>
      <c r="B1392" s="157"/>
      <c r="C1392" s="158"/>
      <c r="D1392" s="157"/>
      <c r="E1392" s="43"/>
      <c r="F1392" s="96"/>
      <c r="G1392" s="43"/>
      <c r="H1392" s="96"/>
      <c r="I1392" s="115"/>
      <c r="J1392" s="159"/>
      <c r="K1392" s="96"/>
      <c r="L1392" s="96"/>
      <c r="M1392" s="96"/>
    </row>
    <row r="1393" spans="1:13" s="176" customFormat="1" ht="16.5" customHeight="1" outlineLevel="1">
      <c r="A1393" s="170"/>
      <c r="B1393" s="171"/>
      <c r="C1393" s="171" t="s">
        <v>1688</v>
      </c>
      <c r="D1393" s="172"/>
      <c r="E1393" s="20"/>
      <c r="F1393" s="93"/>
      <c r="G1393" s="20"/>
      <c r="H1393" s="93"/>
      <c r="I1393" s="173">
        <f>SUBTOTAL(9,I1394:I1410)</f>
        <v>0</v>
      </c>
      <c r="J1393" s="174"/>
      <c r="K1393" s="175">
        <f>SUBTOTAL(9,K1394:K1410)</f>
        <v>28.787649999999999</v>
      </c>
      <c r="L1393" s="93"/>
      <c r="M1393" s="175">
        <f>SUBTOTAL(9,M1394:M1410)</f>
        <v>26.150000000000002</v>
      </c>
    </row>
    <row r="1394" spans="1:13" s="57" customFormat="1" ht="24" outlineLevel="2">
      <c r="A1394" s="120">
        <v>1</v>
      </c>
      <c r="B1394" s="121" t="s">
        <v>422</v>
      </c>
      <c r="C1394" s="122" t="s">
        <v>1946</v>
      </c>
      <c r="D1394" s="123" t="s">
        <v>41</v>
      </c>
      <c r="E1394" s="24">
        <v>24</v>
      </c>
      <c r="F1394" s="94">
        <v>0</v>
      </c>
      <c r="G1394" s="24">
        <f>E1394*(1+F1394/100)</f>
        <v>24</v>
      </c>
      <c r="H1394" s="94"/>
      <c r="I1394" s="119">
        <f>G1394*H1394</f>
        <v>0</v>
      </c>
      <c r="J1394" s="124"/>
      <c r="K1394" s="125">
        <f>G1394*J1394</f>
        <v>0</v>
      </c>
      <c r="L1394" s="124"/>
      <c r="M1394" s="125">
        <f>G1394*L1394</f>
        <v>0</v>
      </c>
    </row>
    <row r="1395" spans="1:13" s="155" customFormat="1" ht="11.25" outlineLevel="3">
      <c r="A1395" s="151"/>
      <c r="B1395" s="140"/>
      <c r="C1395" s="152" t="s">
        <v>84</v>
      </c>
      <c r="D1395" s="140"/>
      <c r="E1395" s="31">
        <v>0</v>
      </c>
      <c r="F1395" s="95"/>
      <c r="G1395" s="33"/>
      <c r="H1395" s="95"/>
      <c r="I1395" s="153"/>
      <c r="J1395" s="154"/>
      <c r="K1395" s="95"/>
      <c r="L1395" s="95"/>
      <c r="M1395" s="95"/>
    </row>
    <row r="1396" spans="1:13" s="155" customFormat="1" ht="11.25" outlineLevel="3">
      <c r="A1396" s="151"/>
      <c r="B1396" s="140"/>
      <c r="C1396" s="152" t="s">
        <v>485</v>
      </c>
      <c r="D1396" s="140"/>
      <c r="E1396" s="31">
        <v>24</v>
      </c>
      <c r="F1396" s="95"/>
      <c r="G1396" s="33"/>
      <c r="H1396" s="95"/>
      <c r="I1396" s="153"/>
      <c r="J1396" s="154"/>
      <c r="K1396" s="95"/>
      <c r="L1396" s="95"/>
      <c r="M1396" s="95"/>
    </row>
    <row r="1397" spans="1:13" s="57" customFormat="1" ht="12" outlineLevel="2">
      <c r="A1397" s="120">
        <v>2</v>
      </c>
      <c r="B1397" s="121" t="s">
        <v>194</v>
      </c>
      <c r="C1397" s="122" t="s">
        <v>1817</v>
      </c>
      <c r="D1397" s="123" t="s">
        <v>41</v>
      </c>
      <c r="E1397" s="24">
        <v>250</v>
      </c>
      <c r="F1397" s="94">
        <v>0</v>
      </c>
      <c r="G1397" s="24">
        <f>E1397*(1+F1397/100)</f>
        <v>250</v>
      </c>
      <c r="H1397" s="94"/>
      <c r="I1397" s="119">
        <f>G1397*H1397</f>
        <v>0</v>
      </c>
      <c r="J1397" s="124">
        <v>9.4000000000000004E-3</v>
      </c>
      <c r="K1397" s="125">
        <f>G1397*J1397</f>
        <v>2.35</v>
      </c>
      <c r="L1397" s="124"/>
      <c r="M1397" s="125">
        <f>G1397*L1397</f>
        <v>0</v>
      </c>
    </row>
    <row r="1398" spans="1:13" s="155" customFormat="1" ht="11.25" outlineLevel="3">
      <c r="A1398" s="151"/>
      <c r="B1398" s="140"/>
      <c r="C1398" s="152" t="s">
        <v>1117</v>
      </c>
      <c r="D1398" s="140"/>
      <c r="E1398" s="31">
        <v>250</v>
      </c>
      <c r="F1398" s="95"/>
      <c r="G1398" s="33"/>
      <c r="H1398" s="95"/>
      <c r="I1398" s="153"/>
      <c r="J1398" s="154"/>
      <c r="K1398" s="95"/>
      <c r="L1398" s="95"/>
      <c r="M1398" s="95"/>
    </row>
    <row r="1399" spans="1:13" s="57" customFormat="1" ht="12" outlineLevel="2">
      <c r="A1399" s="120">
        <v>3</v>
      </c>
      <c r="B1399" s="121" t="s">
        <v>196</v>
      </c>
      <c r="C1399" s="122" t="s">
        <v>1844</v>
      </c>
      <c r="D1399" s="123" t="s">
        <v>41</v>
      </c>
      <c r="E1399" s="24">
        <v>250</v>
      </c>
      <c r="F1399" s="94">
        <v>0</v>
      </c>
      <c r="G1399" s="24">
        <f>E1399*(1+F1399/100)</f>
        <v>250</v>
      </c>
      <c r="H1399" s="94"/>
      <c r="I1399" s="119">
        <f>G1399*H1399</f>
        <v>0</v>
      </c>
      <c r="J1399" s="124"/>
      <c r="K1399" s="125">
        <f>G1399*J1399</f>
        <v>0</v>
      </c>
      <c r="L1399" s="124"/>
      <c r="M1399" s="125">
        <f>G1399*L1399</f>
        <v>0</v>
      </c>
    </row>
    <row r="1400" spans="1:13" s="57" customFormat="1" ht="12" outlineLevel="2">
      <c r="A1400" s="120">
        <v>4</v>
      </c>
      <c r="B1400" s="121" t="s">
        <v>195</v>
      </c>
      <c r="C1400" s="122" t="s">
        <v>1732</v>
      </c>
      <c r="D1400" s="123" t="s">
        <v>41</v>
      </c>
      <c r="E1400" s="24">
        <v>653.75</v>
      </c>
      <c r="F1400" s="94">
        <v>0</v>
      </c>
      <c r="G1400" s="24">
        <f>E1400*(1+F1400/100)</f>
        <v>653.75</v>
      </c>
      <c r="H1400" s="94"/>
      <c r="I1400" s="119">
        <f>G1400*H1400</f>
        <v>0</v>
      </c>
      <c r="J1400" s="124">
        <v>4.0439999999999997E-2</v>
      </c>
      <c r="K1400" s="125">
        <f>G1400*J1400</f>
        <v>26.437649999999998</v>
      </c>
      <c r="L1400" s="124">
        <v>0.04</v>
      </c>
      <c r="M1400" s="125">
        <f>G1400*L1400</f>
        <v>26.150000000000002</v>
      </c>
    </row>
    <row r="1401" spans="1:13" s="155" customFormat="1" ht="11.25" outlineLevel="3">
      <c r="A1401" s="151"/>
      <c r="B1401" s="140"/>
      <c r="C1401" s="152" t="s">
        <v>460</v>
      </c>
      <c r="D1401" s="140"/>
      <c r="E1401" s="31">
        <v>0</v>
      </c>
      <c r="F1401" s="95"/>
      <c r="G1401" s="33"/>
      <c r="H1401" s="95"/>
      <c r="I1401" s="153"/>
      <c r="J1401" s="154"/>
      <c r="K1401" s="95"/>
      <c r="L1401" s="95"/>
      <c r="M1401" s="95"/>
    </row>
    <row r="1402" spans="1:13" s="155" customFormat="1" ht="11.25" outlineLevel="3">
      <c r="A1402" s="151"/>
      <c r="B1402" s="140"/>
      <c r="C1402" s="152" t="s">
        <v>933</v>
      </c>
      <c r="D1402" s="140"/>
      <c r="E1402" s="31">
        <v>72.69</v>
      </c>
      <c r="F1402" s="95"/>
      <c r="G1402" s="33"/>
      <c r="H1402" s="95"/>
      <c r="I1402" s="153"/>
      <c r="J1402" s="154"/>
      <c r="K1402" s="95"/>
      <c r="L1402" s="95"/>
      <c r="M1402" s="95"/>
    </row>
    <row r="1403" spans="1:13" s="155" customFormat="1" ht="11.25" outlineLevel="3">
      <c r="A1403" s="151"/>
      <c r="B1403" s="140"/>
      <c r="C1403" s="152" t="s">
        <v>481</v>
      </c>
      <c r="D1403" s="140"/>
      <c r="E1403" s="31">
        <v>19.97</v>
      </c>
      <c r="F1403" s="95"/>
      <c r="G1403" s="33"/>
      <c r="H1403" s="95"/>
      <c r="I1403" s="153"/>
      <c r="J1403" s="154"/>
      <c r="K1403" s="95"/>
      <c r="L1403" s="95"/>
      <c r="M1403" s="95"/>
    </row>
    <row r="1404" spans="1:13" s="155" customFormat="1" ht="11.25" outlineLevel="3">
      <c r="A1404" s="151"/>
      <c r="B1404" s="140"/>
      <c r="C1404" s="152" t="s">
        <v>1141</v>
      </c>
      <c r="D1404" s="140"/>
      <c r="E1404" s="31">
        <v>131.13</v>
      </c>
      <c r="F1404" s="95"/>
      <c r="G1404" s="33"/>
      <c r="H1404" s="95"/>
      <c r="I1404" s="153"/>
      <c r="J1404" s="154"/>
      <c r="K1404" s="95"/>
      <c r="L1404" s="95"/>
      <c r="M1404" s="95"/>
    </row>
    <row r="1405" spans="1:13" s="155" customFormat="1" ht="11.25" outlineLevel="3">
      <c r="A1405" s="151"/>
      <c r="B1405" s="140"/>
      <c r="C1405" s="152" t="s">
        <v>1299</v>
      </c>
      <c r="D1405" s="140"/>
      <c r="E1405" s="31">
        <v>131.24</v>
      </c>
      <c r="F1405" s="95"/>
      <c r="G1405" s="33"/>
      <c r="H1405" s="95"/>
      <c r="I1405" s="153"/>
      <c r="J1405" s="154"/>
      <c r="K1405" s="95"/>
      <c r="L1405" s="95"/>
      <c r="M1405" s="95"/>
    </row>
    <row r="1406" spans="1:13" s="155" customFormat="1" ht="11.25" outlineLevel="3">
      <c r="A1406" s="151"/>
      <c r="B1406" s="140"/>
      <c r="C1406" s="152" t="s">
        <v>84</v>
      </c>
      <c r="D1406" s="140"/>
      <c r="E1406" s="31">
        <v>0</v>
      </c>
      <c r="F1406" s="95"/>
      <c r="G1406" s="33"/>
      <c r="H1406" s="95"/>
      <c r="I1406" s="153"/>
      <c r="J1406" s="154"/>
      <c r="K1406" s="95"/>
      <c r="L1406" s="95"/>
      <c r="M1406" s="95"/>
    </row>
    <row r="1407" spans="1:13" s="155" customFormat="1" ht="11.25" outlineLevel="3">
      <c r="A1407" s="151"/>
      <c r="B1407" s="140"/>
      <c r="C1407" s="152" t="s">
        <v>1144</v>
      </c>
      <c r="D1407" s="140"/>
      <c r="E1407" s="31">
        <v>106.97999999999999</v>
      </c>
      <c r="F1407" s="95"/>
      <c r="G1407" s="33"/>
      <c r="H1407" s="95"/>
      <c r="I1407" s="153"/>
      <c r="J1407" s="154"/>
      <c r="K1407" s="95"/>
      <c r="L1407" s="95"/>
      <c r="M1407" s="95"/>
    </row>
    <row r="1408" spans="1:13" s="155" customFormat="1" ht="11.25" outlineLevel="3">
      <c r="A1408" s="151"/>
      <c r="B1408" s="140"/>
      <c r="C1408" s="152" t="s">
        <v>484</v>
      </c>
      <c r="D1408" s="140"/>
      <c r="E1408" s="31">
        <v>55.57</v>
      </c>
      <c r="F1408" s="95"/>
      <c r="G1408" s="33"/>
      <c r="H1408" s="95"/>
      <c r="I1408" s="153"/>
      <c r="J1408" s="154"/>
      <c r="K1408" s="95"/>
      <c r="L1408" s="95"/>
      <c r="M1408" s="95"/>
    </row>
    <row r="1409" spans="1:13" s="155" customFormat="1" ht="11.25" outlineLevel="3">
      <c r="A1409" s="151"/>
      <c r="B1409" s="140"/>
      <c r="C1409" s="152" t="s">
        <v>1146</v>
      </c>
      <c r="D1409" s="140"/>
      <c r="E1409" s="31">
        <v>136.16999999999999</v>
      </c>
      <c r="F1409" s="95"/>
      <c r="G1409" s="33"/>
      <c r="H1409" s="95"/>
      <c r="I1409" s="153"/>
      <c r="J1409" s="154"/>
      <c r="K1409" s="95"/>
      <c r="L1409" s="95"/>
      <c r="M1409" s="95"/>
    </row>
    <row r="1410" spans="1:13" s="117" customFormat="1" ht="12.75" customHeight="1" outlineLevel="2">
      <c r="A1410" s="156"/>
      <c r="B1410" s="157"/>
      <c r="C1410" s="158"/>
      <c r="D1410" s="157"/>
      <c r="E1410" s="43"/>
      <c r="F1410" s="96"/>
      <c r="G1410" s="43"/>
      <c r="H1410" s="96"/>
      <c r="I1410" s="115"/>
      <c r="J1410" s="159"/>
      <c r="K1410" s="96"/>
      <c r="L1410" s="96"/>
      <c r="M1410" s="96"/>
    </row>
    <row r="1411" spans="1:13" s="176" customFormat="1" ht="16.5" customHeight="1" outlineLevel="1">
      <c r="A1411" s="170"/>
      <c r="B1411" s="171"/>
      <c r="C1411" s="171" t="s">
        <v>1181</v>
      </c>
      <c r="D1411" s="172"/>
      <c r="E1411" s="20"/>
      <c r="F1411" s="93"/>
      <c r="G1411" s="20"/>
      <c r="H1411" s="93"/>
      <c r="I1411" s="173">
        <f>SUBTOTAL(9,I1412:I1413)</f>
        <v>0</v>
      </c>
      <c r="J1411" s="174"/>
      <c r="K1411" s="175">
        <f>SUBTOTAL(9,K1412:K1413)</f>
        <v>0</v>
      </c>
      <c r="L1411" s="93"/>
      <c r="M1411" s="175">
        <f>SUBTOTAL(9,M1412:M1413)</f>
        <v>0</v>
      </c>
    </row>
    <row r="1412" spans="1:13" s="57" customFormat="1" ht="12" outlineLevel="2">
      <c r="A1412" s="120">
        <v>1</v>
      </c>
      <c r="B1412" s="121" t="s">
        <v>345</v>
      </c>
      <c r="C1412" s="122" t="s">
        <v>1801</v>
      </c>
      <c r="D1412" s="123" t="s">
        <v>12</v>
      </c>
      <c r="E1412" s="24">
        <v>1828.0055296853607</v>
      </c>
      <c r="F1412" s="94">
        <v>0</v>
      </c>
      <c r="G1412" s="24">
        <f>E1412*(1+F1412/100)</f>
        <v>1828.0055296853607</v>
      </c>
      <c r="H1412" s="94"/>
      <c r="I1412" s="119">
        <f>G1412*H1412</f>
        <v>0</v>
      </c>
      <c r="J1412" s="124"/>
      <c r="K1412" s="125">
        <f>G1412*J1412</f>
        <v>0</v>
      </c>
      <c r="L1412" s="124"/>
      <c r="M1412" s="125">
        <f>G1412*L1412</f>
        <v>0</v>
      </c>
    </row>
    <row r="1413" spans="1:13" s="117" customFormat="1" ht="12.75" customHeight="1" outlineLevel="2">
      <c r="A1413" s="156"/>
      <c r="B1413" s="157"/>
      <c r="C1413" s="158"/>
      <c r="D1413" s="157"/>
      <c r="E1413" s="43"/>
      <c r="F1413" s="96"/>
      <c r="G1413" s="43"/>
      <c r="H1413" s="96"/>
      <c r="I1413" s="115"/>
      <c r="J1413" s="159"/>
      <c r="K1413" s="96"/>
      <c r="L1413" s="96"/>
      <c r="M1413" s="96"/>
    </row>
    <row r="1414" spans="1:13" s="117" customFormat="1" ht="12.75" customHeight="1" outlineLevel="1">
      <c r="A1414" s="156"/>
      <c r="B1414" s="157"/>
      <c r="C1414" s="158"/>
      <c r="D1414" s="157"/>
      <c r="E1414" s="43"/>
      <c r="F1414" s="96"/>
      <c r="G1414" s="43"/>
      <c r="H1414" s="96"/>
      <c r="I1414" s="115"/>
      <c r="J1414" s="159"/>
      <c r="K1414" s="96"/>
      <c r="L1414" s="96"/>
      <c r="M1414" s="96"/>
    </row>
    <row r="1415" spans="1:13" s="103" customFormat="1" ht="21.75" customHeight="1">
      <c r="A1415" s="104"/>
      <c r="B1415" s="105"/>
      <c r="C1415" s="105" t="s">
        <v>652</v>
      </c>
      <c r="D1415" s="106"/>
      <c r="E1415" s="107"/>
      <c r="F1415" s="108"/>
      <c r="G1415" s="107"/>
      <c r="H1415" s="108"/>
      <c r="I1415" s="109">
        <f>SUBTOTAL(9,I1416:I3117)</f>
        <v>0</v>
      </c>
      <c r="J1415" s="101"/>
      <c r="K1415" s="102">
        <f>SUBTOTAL(9,K1416:K3117)</f>
        <v>104531.27866846434</v>
      </c>
      <c r="L1415" s="100"/>
      <c r="M1415" s="102">
        <f>SUBTOTAL(9,M1416:M3117)</f>
        <v>82374.868326719996</v>
      </c>
    </row>
    <row r="1416" spans="1:13" s="176" customFormat="1" ht="16.5" customHeight="1" outlineLevel="1">
      <c r="A1416" s="170"/>
      <c r="B1416" s="171"/>
      <c r="C1416" s="171" t="s">
        <v>1255</v>
      </c>
      <c r="D1416" s="172"/>
      <c r="E1416" s="20"/>
      <c r="F1416" s="93"/>
      <c r="G1416" s="20"/>
      <c r="H1416" s="93"/>
      <c r="I1416" s="173">
        <f>SUBTOTAL(9,I1417:I1444)</f>
        <v>0</v>
      </c>
      <c r="J1416" s="174"/>
      <c r="K1416" s="175">
        <f>SUBTOTAL(9,K1417:K1444)</f>
        <v>1.6531734949999999</v>
      </c>
      <c r="L1416" s="93"/>
      <c r="M1416" s="175">
        <f>SUBTOTAL(9,M1417:M1444)</f>
        <v>0</v>
      </c>
    </row>
    <row r="1417" spans="1:13" s="57" customFormat="1" ht="24" outlineLevel="2">
      <c r="A1417" s="120">
        <v>1</v>
      </c>
      <c r="B1417" s="121" t="s">
        <v>213</v>
      </c>
      <c r="C1417" s="122" t="s">
        <v>2018</v>
      </c>
      <c r="D1417" s="123" t="s">
        <v>41</v>
      </c>
      <c r="E1417" s="24">
        <v>224.738</v>
      </c>
      <c r="F1417" s="94">
        <v>0</v>
      </c>
      <c r="G1417" s="24">
        <f>E1417*(1+F1417/100)</f>
        <v>224.738</v>
      </c>
      <c r="H1417" s="94"/>
      <c r="I1417" s="119">
        <f>G1417*H1417</f>
        <v>0</v>
      </c>
      <c r="J1417" s="124"/>
      <c r="K1417" s="125">
        <f>G1417*J1417</f>
        <v>0</v>
      </c>
      <c r="L1417" s="124"/>
      <c r="M1417" s="125">
        <f>G1417*L1417</f>
        <v>0</v>
      </c>
    </row>
    <row r="1418" spans="1:13" s="155" customFormat="1" ht="11.25" outlineLevel="3">
      <c r="A1418" s="151"/>
      <c r="B1418" s="140"/>
      <c r="C1418" s="152" t="s">
        <v>460</v>
      </c>
      <c r="D1418" s="140"/>
      <c r="E1418" s="31">
        <v>0</v>
      </c>
      <c r="F1418" s="95"/>
      <c r="G1418" s="33"/>
      <c r="H1418" s="95"/>
      <c r="I1418" s="153"/>
      <c r="J1418" s="154"/>
      <c r="K1418" s="95"/>
      <c r="L1418" s="95"/>
      <c r="M1418" s="95"/>
    </row>
    <row r="1419" spans="1:13" s="155" customFormat="1" ht="11.25" outlineLevel="3">
      <c r="A1419" s="151"/>
      <c r="B1419" s="140"/>
      <c r="C1419" s="152" t="s">
        <v>1776</v>
      </c>
      <c r="D1419" s="140"/>
      <c r="E1419" s="31">
        <v>7.6879999999999997</v>
      </c>
      <c r="F1419" s="95"/>
      <c r="G1419" s="33"/>
      <c r="H1419" s="95"/>
      <c r="I1419" s="153"/>
      <c r="J1419" s="154"/>
      <c r="K1419" s="95"/>
      <c r="L1419" s="95"/>
      <c r="M1419" s="95"/>
    </row>
    <row r="1420" spans="1:13" s="155" customFormat="1" ht="11.25" outlineLevel="3">
      <c r="A1420" s="151"/>
      <c r="B1420" s="140"/>
      <c r="C1420" s="152" t="s">
        <v>1549</v>
      </c>
      <c r="D1420" s="140"/>
      <c r="E1420" s="31">
        <v>0</v>
      </c>
      <c r="F1420" s="95"/>
      <c r="G1420" s="33"/>
      <c r="H1420" s="95"/>
      <c r="I1420" s="153"/>
      <c r="J1420" s="154"/>
      <c r="K1420" s="95"/>
      <c r="L1420" s="95"/>
      <c r="M1420" s="95"/>
    </row>
    <row r="1421" spans="1:13" s="155" customFormat="1" ht="11.25" outlineLevel="3">
      <c r="A1421" s="151"/>
      <c r="B1421" s="140"/>
      <c r="C1421" s="152" t="s">
        <v>1235</v>
      </c>
      <c r="D1421" s="140"/>
      <c r="E1421" s="31">
        <v>3.1400000000000006</v>
      </c>
      <c r="F1421" s="95"/>
      <c r="G1421" s="33"/>
      <c r="H1421" s="95"/>
      <c r="I1421" s="153"/>
      <c r="J1421" s="154"/>
      <c r="K1421" s="95"/>
      <c r="L1421" s="95"/>
      <c r="M1421" s="95"/>
    </row>
    <row r="1422" spans="1:13" s="155" customFormat="1" ht="11.25" outlineLevel="3">
      <c r="A1422" s="151"/>
      <c r="B1422" s="140"/>
      <c r="C1422" s="152" t="s">
        <v>617</v>
      </c>
      <c r="D1422" s="140"/>
      <c r="E1422" s="31">
        <v>0</v>
      </c>
      <c r="F1422" s="95"/>
      <c r="G1422" s="33"/>
      <c r="H1422" s="95"/>
      <c r="I1422" s="153"/>
      <c r="J1422" s="154"/>
      <c r="K1422" s="95"/>
      <c r="L1422" s="95"/>
      <c r="M1422" s="95"/>
    </row>
    <row r="1423" spans="1:13" s="155" customFormat="1" ht="11.25" outlineLevel="3">
      <c r="A1423" s="151"/>
      <c r="B1423" s="140"/>
      <c r="C1423" s="152" t="s">
        <v>1478</v>
      </c>
      <c r="D1423" s="140"/>
      <c r="E1423" s="31">
        <v>213.91</v>
      </c>
      <c r="F1423" s="95"/>
      <c r="G1423" s="33"/>
      <c r="H1423" s="95"/>
      <c r="I1423" s="153"/>
      <c r="J1423" s="154"/>
      <c r="K1423" s="95"/>
      <c r="L1423" s="95"/>
      <c r="M1423" s="95"/>
    </row>
    <row r="1424" spans="1:13" s="57" customFormat="1" ht="24" outlineLevel="2">
      <c r="A1424" s="120">
        <v>2</v>
      </c>
      <c r="B1424" s="121" t="s">
        <v>214</v>
      </c>
      <c r="C1424" s="122" t="s">
        <v>1995</v>
      </c>
      <c r="D1424" s="123" t="s">
        <v>41</v>
      </c>
      <c r="E1424" s="24">
        <v>10.150000000000002</v>
      </c>
      <c r="F1424" s="94">
        <v>0</v>
      </c>
      <c r="G1424" s="24">
        <f>E1424*(1+F1424/100)</f>
        <v>10.150000000000002</v>
      </c>
      <c r="H1424" s="94"/>
      <c r="I1424" s="119">
        <f>G1424*H1424</f>
        <v>0</v>
      </c>
      <c r="J1424" s="124"/>
      <c r="K1424" s="125">
        <f>G1424*J1424</f>
        <v>0</v>
      </c>
      <c r="L1424" s="124"/>
      <c r="M1424" s="125">
        <f>G1424*L1424</f>
        <v>0</v>
      </c>
    </row>
    <row r="1425" spans="1:13" s="155" customFormat="1" ht="11.25" outlineLevel="3">
      <c r="A1425" s="151"/>
      <c r="B1425" s="140"/>
      <c r="C1425" s="152" t="s">
        <v>1713</v>
      </c>
      <c r="D1425" s="140"/>
      <c r="E1425" s="31">
        <v>10.150000000000002</v>
      </c>
      <c r="F1425" s="95"/>
      <c r="G1425" s="33"/>
      <c r="H1425" s="95"/>
      <c r="I1425" s="153"/>
      <c r="J1425" s="154"/>
      <c r="K1425" s="95"/>
      <c r="L1425" s="95"/>
      <c r="M1425" s="95"/>
    </row>
    <row r="1426" spans="1:13" s="57" customFormat="1" ht="12" outlineLevel="2">
      <c r="A1426" s="120">
        <v>3</v>
      </c>
      <c r="B1426" s="121" t="s">
        <v>93</v>
      </c>
      <c r="C1426" s="122" t="s">
        <v>1908</v>
      </c>
      <c r="D1426" s="123" t="s">
        <v>40</v>
      </c>
      <c r="E1426" s="24">
        <v>70.973899999999986</v>
      </c>
      <c r="F1426" s="94">
        <v>5</v>
      </c>
      <c r="G1426" s="24">
        <f>E1426*(1+F1426/100)</f>
        <v>74.522594999999995</v>
      </c>
      <c r="H1426" s="94"/>
      <c r="I1426" s="119">
        <f>G1426*H1426</f>
        <v>0</v>
      </c>
      <c r="J1426" s="124">
        <v>1E-3</v>
      </c>
      <c r="K1426" s="125">
        <f>G1426*J1426</f>
        <v>7.4522594999999997E-2</v>
      </c>
      <c r="L1426" s="124"/>
      <c r="M1426" s="125">
        <f>G1426*L1426</f>
        <v>0</v>
      </c>
    </row>
    <row r="1427" spans="1:13" s="155" customFormat="1" ht="11.25" outlineLevel="3">
      <c r="A1427" s="151"/>
      <c r="B1427" s="140"/>
      <c r="C1427" s="152" t="s">
        <v>1252</v>
      </c>
      <c r="D1427" s="140"/>
      <c r="E1427" s="31">
        <v>67.421399999999991</v>
      </c>
      <c r="F1427" s="95"/>
      <c r="G1427" s="33"/>
      <c r="H1427" s="95"/>
      <c r="I1427" s="153"/>
      <c r="J1427" s="154"/>
      <c r="K1427" s="95"/>
      <c r="L1427" s="95"/>
      <c r="M1427" s="95"/>
    </row>
    <row r="1428" spans="1:13" s="155" customFormat="1" ht="11.25" outlineLevel="3">
      <c r="A1428" s="151"/>
      <c r="B1428" s="140"/>
      <c r="C1428" s="152" t="s">
        <v>1212</v>
      </c>
      <c r="D1428" s="140"/>
      <c r="E1428" s="31">
        <v>3.5525000000000002</v>
      </c>
      <c r="F1428" s="95"/>
      <c r="G1428" s="33"/>
      <c r="H1428" s="95"/>
      <c r="I1428" s="153"/>
      <c r="J1428" s="154"/>
      <c r="K1428" s="95"/>
      <c r="L1428" s="95"/>
      <c r="M1428" s="95"/>
    </row>
    <row r="1429" spans="1:13" s="57" customFormat="1" ht="12" outlineLevel="2">
      <c r="A1429" s="120">
        <v>4</v>
      </c>
      <c r="B1429" s="121" t="s">
        <v>215</v>
      </c>
      <c r="C1429" s="122" t="s">
        <v>1930</v>
      </c>
      <c r="D1429" s="123" t="s">
        <v>41</v>
      </c>
      <c r="E1429" s="24">
        <v>235.566</v>
      </c>
      <c r="F1429" s="94">
        <v>0</v>
      </c>
      <c r="G1429" s="24">
        <f>E1429*(1+F1429/100)</f>
        <v>235.566</v>
      </c>
      <c r="H1429" s="94"/>
      <c r="I1429" s="119">
        <f>G1429*H1429</f>
        <v>0</v>
      </c>
      <c r="J1429" s="124">
        <v>4.0000000000000002E-4</v>
      </c>
      <c r="K1429" s="125">
        <f>G1429*J1429</f>
        <v>9.4226400000000002E-2</v>
      </c>
      <c r="L1429" s="124"/>
      <c r="M1429" s="125">
        <f>G1429*L1429</f>
        <v>0</v>
      </c>
    </row>
    <row r="1430" spans="1:13" s="155" customFormat="1" ht="11.25" outlineLevel="3">
      <c r="A1430" s="151"/>
      <c r="B1430" s="140"/>
      <c r="C1430" s="152" t="s">
        <v>65</v>
      </c>
      <c r="D1430" s="140"/>
      <c r="E1430" s="31">
        <v>0</v>
      </c>
      <c r="F1430" s="95"/>
      <c r="G1430" s="33"/>
      <c r="H1430" s="95"/>
      <c r="I1430" s="153"/>
      <c r="J1430" s="154"/>
      <c r="K1430" s="95"/>
      <c r="L1430" s="95"/>
      <c r="M1430" s="95"/>
    </row>
    <row r="1431" spans="1:13" s="155" customFormat="1" ht="11.25" outlineLevel="3">
      <c r="A1431" s="151"/>
      <c r="B1431" s="140"/>
      <c r="C1431" s="152" t="s">
        <v>460</v>
      </c>
      <c r="D1431" s="140"/>
      <c r="E1431" s="31">
        <v>0</v>
      </c>
      <c r="F1431" s="95"/>
      <c r="G1431" s="33"/>
      <c r="H1431" s="95"/>
      <c r="I1431" s="153"/>
      <c r="J1431" s="154"/>
      <c r="K1431" s="95"/>
      <c r="L1431" s="95"/>
      <c r="M1431" s="95"/>
    </row>
    <row r="1432" spans="1:13" s="155" customFormat="1" ht="22.5" outlineLevel="3">
      <c r="A1432" s="151"/>
      <c r="B1432" s="140"/>
      <c r="C1432" s="152" t="s">
        <v>1813</v>
      </c>
      <c r="D1432" s="140"/>
      <c r="E1432" s="31">
        <v>15.375999999999999</v>
      </c>
      <c r="F1432" s="95"/>
      <c r="G1432" s="33"/>
      <c r="H1432" s="95"/>
      <c r="I1432" s="153"/>
      <c r="J1432" s="154"/>
      <c r="K1432" s="95"/>
      <c r="L1432" s="95"/>
      <c r="M1432" s="95"/>
    </row>
    <row r="1433" spans="1:13" s="155" customFormat="1" ht="11.25" outlineLevel="3">
      <c r="A1433" s="151"/>
      <c r="B1433" s="140"/>
      <c r="C1433" s="152" t="s">
        <v>1549</v>
      </c>
      <c r="D1433" s="140"/>
      <c r="E1433" s="31">
        <v>0</v>
      </c>
      <c r="F1433" s="95"/>
      <c r="G1433" s="33"/>
      <c r="H1433" s="95"/>
      <c r="I1433" s="153"/>
      <c r="J1433" s="154"/>
      <c r="K1433" s="95"/>
      <c r="L1433" s="95"/>
      <c r="M1433" s="95"/>
    </row>
    <row r="1434" spans="1:13" s="155" customFormat="1" ht="11.25" outlineLevel="3">
      <c r="A1434" s="151"/>
      <c r="B1434" s="140"/>
      <c r="C1434" s="152" t="s">
        <v>1273</v>
      </c>
      <c r="D1434" s="140"/>
      <c r="E1434" s="31">
        <v>6.2800000000000011</v>
      </c>
      <c r="F1434" s="95"/>
      <c r="G1434" s="33"/>
      <c r="H1434" s="95"/>
      <c r="I1434" s="153"/>
      <c r="J1434" s="154"/>
      <c r="K1434" s="95"/>
      <c r="L1434" s="95"/>
      <c r="M1434" s="95"/>
    </row>
    <row r="1435" spans="1:13" s="155" customFormat="1" ht="11.25" outlineLevel="3">
      <c r="A1435" s="151"/>
      <c r="B1435" s="140"/>
      <c r="C1435" s="152" t="s">
        <v>63</v>
      </c>
      <c r="D1435" s="140"/>
      <c r="E1435" s="31">
        <v>0</v>
      </c>
      <c r="F1435" s="95"/>
      <c r="G1435" s="33"/>
      <c r="H1435" s="95"/>
      <c r="I1435" s="153"/>
      <c r="J1435" s="154"/>
      <c r="K1435" s="95"/>
      <c r="L1435" s="95"/>
      <c r="M1435" s="95"/>
    </row>
    <row r="1436" spans="1:13" s="155" customFormat="1" ht="11.25" outlineLevel="3">
      <c r="A1436" s="151"/>
      <c r="B1436" s="140"/>
      <c r="C1436" s="152" t="s">
        <v>617</v>
      </c>
      <c r="D1436" s="140"/>
      <c r="E1436" s="31">
        <v>0</v>
      </c>
      <c r="F1436" s="95"/>
      <c r="G1436" s="33"/>
      <c r="H1436" s="95"/>
      <c r="I1436" s="153"/>
      <c r="J1436" s="154"/>
      <c r="K1436" s="95"/>
      <c r="L1436" s="95"/>
      <c r="M1436" s="95"/>
    </row>
    <row r="1437" spans="1:13" s="155" customFormat="1" ht="11.25" outlineLevel="3">
      <c r="A1437" s="151"/>
      <c r="B1437" s="140"/>
      <c r="C1437" s="152" t="s">
        <v>1478</v>
      </c>
      <c r="D1437" s="140"/>
      <c r="E1437" s="31">
        <v>213.91</v>
      </c>
      <c r="F1437" s="95"/>
      <c r="G1437" s="33"/>
      <c r="H1437" s="95"/>
      <c r="I1437" s="153"/>
      <c r="J1437" s="154"/>
      <c r="K1437" s="95"/>
      <c r="L1437" s="95"/>
      <c r="M1437" s="95"/>
    </row>
    <row r="1438" spans="1:13" s="57" customFormat="1" ht="12" outlineLevel="2">
      <c r="A1438" s="120">
        <v>5</v>
      </c>
      <c r="B1438" s="121" t="s">
        <v>216</v>
      </c>
      <c r="C1438" s="122" t="s">
        <v>1909</v>
      </c>
      <c r="D1438" s="123" t="s">
        <v>41</v>
      </c>
      <c r="E1438" s="24">
        <v>20.3</v>
      </c>
      <c r="F1438" s="94">
        <v>0</v>
      </c>
      <c r="G1438" s="24">
        <f>E1438*(1+F1438/100)</f>
        <v>20.3</v>
      </c>
      <c r="H1438" s="94"/>
      <c r="I1438" s="119">
        <f>G1438*H1438</f>
        <v>0</v>
      </c>
      <c r="J1438" s="124">
        <v>4.0000000000000002E-4</v>
      </c>
      <c r="K1438" s="125">
        <f>G1438*J1438</f>
        <v>8.1200000000000005E-3</v>
      </c>
      <c r="L1438" s="124"/>
      <c r="M1438" s="125">
        <f>G1438*L1438</f>
        <v>0</v>
      </c>
    </row>
    <row r="1439" spans="1:13" s="155" customFormat="1" ht="11.25" outlineLevel="3">
      <c r="A1439" s="151"/>
      <c r="B1439" s="140"/>
      <c r="C1439" s="152" t="s">
        <v>1037</v>
      </c>
      <c r="D1439" s="140"/>
      <c r="E1439" s="31">
        <v>20.3</v>
      </c>
      <c r="F1439" s="95"/>
      <c r="G1439" s="33"/>
      <c r="H1439" s="95"/>
      <c r="I1439" s="153"/>
      <c r="J1439" s="154"/>
      <c r="K1439" s="95"/>
      <c r="L1439" s="95"/>
      <c r="M1439" s="95"/>
    </row>
    <row r="1440" spans="1:13" s="57" customFormat="1" ht="36" outlineLevel="2">
      <c r="A1440" s="120">
        <v>6</v>
      </c>
      <c r="B1440" s="121" t="s">
        <v>370</v>
      </c>
      <c r="C1440" s="122" t="s">
        <v>2148</v>
      </c>
      <c r="D1440" s="123" t="s">
        <v>41</v>
      </c>
      <c r="E1440" s="24">
        <v>295.26089999999999</v>
      </c>
      <c r="F1440" s="94">
        <v>0</v>
      </c>
      <c r="G1440" s="24">
        <f>E1440*(1+F1440/100)</f>
        <v>295.26089999999999</v>
      </c>
      <c r="H1440" s="94"/>
      <c r="I1440" s="119">
        <f>G1440*H1440</f>
        <v>0</v>
      </c>
      <c r="J1440" s="124">
        <v>5.0000000000000001E-3</v>
      </c>
      <c r="K1440" s="125">
        <f>G1440*J1440</f>
        <v>1.4763044999999999</v>
      </c>
      <c r="L1440" s="124"/>
      <c r="M1440" s="125">
        <f>G1440*L1440</f>
        <v>0</v>
      </c>
    </row>
    <row r="1441" spans="1:13" s="155" customFormat="1" ht="11.25" outlineLevel="3">
      <c r="A1441" s="151"/>
      <c r="B1441" s="140"/>
      <c r="C1441" s="152" t="s">
        <v>880</v>
      </c>
      <c r="D1441" s="140"/>
      <c r="E1441" s="31">
        <v>270.90089999999998</v>
      </c>
      <c r="F1441" s="95"/>
      <c r="G1441" s="33"/>
      <c r="H1441" s="95"/>
      <c r="I1441" s="153"/>
      <c r="J1441" s="154"/>
      <c r="K1441" s="95"/>
      <c r="L1441" s="95"/>
      <c r="M1441" s="95"/>
    </row>
    <row r="1442" spans="1:13" s="155" customFormat="1" ht="11.25" outlineLevel="3">
      <c r="A1442" s="151"/>
      <c r="B1442" s="140"/>
      <c r="C1442" s="152" t="s">
        <v>846</v>
      </c>
      <c r="D1442" s="140"/>
      <c r="E1442" s="31">
        <v>24.36</v>
      </c>
      <c r="F1442" s="95"/>
      <c r="G1442" s="33"/>
      <c r="H1442" s="95"/>
      <c r="I1442" s="153"/>
      <c r="J1442" s="154"/>
      <c r="K1442" s="95"/>
      <c r="L1442" s="95"/>
      <c r="M1442" s="95"/>
    </row>
    <row r="1443" spans="1:13" s="57" customFormat="1" ht="24" outlineLevel="2">
      <c r="A1443" s="120">
        <v>7</v>
      </c>
      <c r="B1443" s="121" t="s">
        <v>346</v>
      </c>
      <c r="C1443" s="122" t="s">
        <v>2059</v>
      </c>
      <c r="D1443" s="123" t="s">
        <v>0</v>
      </c>
      <c r="E1443" s="24">
        <f>SUM(I1417:I1440)/100</f>
        <v>0</v>
      </c>
      <c r="F1443" s="94">
        <v>0</v>
      </c>
      <c r="G1443" s="24">
        <f>E1443*(1+F1443/100)</f>
        <v>0</v>
      </c>
      <c r="H1443" s="94"/>
      <c r="I1443" s="119">
        <f>G1443*H1443</f>
        <v>0</v>
      </c>
      <c r="J1443" s="124"/>
      <c r="K1443" s="125">
        <f>G1443*J1443</f>
        <v>0</v>
      </c>
      <c r="L1443" s="124"/>
      <c r="M1443" s="125">
        <f>G1443*L1443</f>
        <v>0</v>
      </c>
    </row>
    <row r="1444" spans="1:13" s="117" customFormat="1" ht="12.75" customHeight="1" outlineLevel="2">
      <c r="A1444" s="156"/>
      <c r="B1444" s="157"/>
      <c r="C1444" s="158"/>
      <c r="D1444" s="157"/>
      <c r="E1444" s="43"/>
      <c r="F1444" s="96"/>
      <c r="G1444" s="43"/>
      <c r="H1444" s="96"/>
      <c r="I1444" s="115"/>
      <c r="J1444" s="159"/>
      <c r="K1444" s="96"/>
      <c r="L1444" s="96"/>
      <c r="M1444" s="96"/>
    </row>
    <row r="1445" spans="1:13" s="176" customFormat="1" ht="16.5" customHeight="1" outlineLevel="1">
      <c r="A1445" s="170"/>
      <c r="B1445" s="171"/>
      <c r="C1445" s="171" t="s">
        <v>2746</v>
      </c>
      <c r="D1445" s="172"/>
      <c r="E1445" s="20"/>
      <c r="F1445" s="93"/>
      <c r="G1445" s="20"/>
      <c r="H1445" s="93"/>
      <c r="I1445" s="173">
        <f>SUBTOTAL(9,I1446:I1478)</f>
        <v>0</v>
      </c>
      <c r="J1445" s="174"/>
      <c r="K1445" s="175">
        <f>SUBTOTAL(9,K1446:K1478)</f>
        <v>5.1881479750000006</v>
      </c>
      <c r="L1445" s="93"/>
      <c r="M1445" s="175">
        <f>SUBTOTAL(9,M1446:M1478)</f>
        <v>0</v>
      </c>
    </row>
    <row r="1446" spans="1:13" s="57" customFormat="1" ht="24" outlineLevel="2">
      <c r="A1446" s="120">
        <v>1</v>
      </c>
      <c r="B1446" s="121" t="s">
        <v>219</v>
      </c>
      <c r="C1446" s="122" t="s">
        <v>2057</v>
      </c>
      <c r="D1446" s="123" t="s">
        <v>41</v>
      </c>
      <c r="E1446" s="24">
        <v>213.91</v>
      </c>
      <c r="F1446" s="94">
        <v>0</v>
      </c>
      <c r="G1446" s="24">
        <f>E1446*(1+F1446/100)</f>
        <v>213.91</v>
      </c>
      <c r="H1446" s="94"/>
      <c r="I1446" s="119">
        <f>G1446*H1446</f>
        <v>0</v>
      </c>
      <c r="J1446" s="124"/>
      <c r="K1446" s="125">
        <f>G1446*J1446</f>
        <v>0</v>
      </c>
      <c r="L1446" s="124"/>
      <c r="M1446" s="125">
        <f>G1446*L1446</f>
        <v>0</v>
      </c>
    </row>
    <row r="1447" spans="1:13" s="57" customFormat="1" ht="12" outlineLevel="2">
      <c r="A1447" s="120">
        <v>2</v>
      </c>
      <c r="B1447" s="121" t="s">
        <v>367</v>
      </c>
      <c r="C1447" s="122" t="s">
        <v>1330</v>
      </c>
      <c r="D1447" s="123" t="s">
        <v>41</v>
      </c>
      <c r="E1447" s="24">
        <v>427.82</v>
      </c>
      <c r="F1447" s="94">
        <v>5</v>
      </c>
      <c r="G1447" s="24">
        <f>E1447*(1+F1447/100)</f>
        <v>449.21100000000001</v>
      </c>
      <c r="H1447" s="94"/>
      <c r="I1447" s="119">
        <f>G1447*H1447</f>
        <v>0</v>
      </c>
      <c r="J1447" s="124">
        <v>1.5E-3</v>
      </c>
      <c r="K1447" s="125">
        <f>G1447*J1447</f>
        <v>0.67381650000000004</v>
      </c>
      <c r="L1447" s="124"/>
      <c r="M1447" s="125">
        <f>G1447*L1447</f>
        <v>0</v>
      </c>
    </row>
    <row r="1448" spans="1:13" s="155" customFormat="1" ht="11.25" outlineLevel="3">
      <c r="A1448" s="151"/>
      <c r="B1448" s="140"/>
      <c r="C1448" s="152" t="s">
        <v>458</v>
      </c>
      <c r="D1448" s="140"/>
      <c r="E1448" s="31">
        <v>427.82</v>
      </c>
      <c r="F1448" s="95"/>
      <c r="G1448" s="33"/>
      <c r="H1448" s="95"/>
      <c r="I1448" s="153"/>
      <c r="J1448" s="154"/>
      <c r="K1448" s="95"/>
      <c r="L1448" s="95"/>
      <c r="M1448" s="95"/>
    </row>
    <row r="1449" spans="1:13" s="57" customFormat="1" ht="24" outlineLevel="2">
      <c r="A1449" s="120">
        <v>3</v>
      </c>
      <c r="B1449" s="121" t="s">
        <v>218</v>
      </c>
      <c r="C1449" s="122" t="s">
        <v>2056</v>
      </c>
      <c r="D1449" s="123" t="s">
        <v>41</v>
      </c>
      <c r="E1449" s="24">
        <v>715.66</v>
      </c>
      <c r="F1449" s="94">
        <v>0</v>
      </c>
      <c r="G1449" s="24">
        <f>E1449*(1+F1449/100)</f>
        <v>715.66</v>
      </c>
      <c r="H1449" s="94"/>
      <c r="I1449" s="119">
        <f>G1449*H1449</f>
        <v>0</v>
      </c>
      <c r="J1449" s="124"/>
      <c r="K1449" s="125">
        <f>G1449*J1449</f>
        <v>0</v>
      </c>
      <c r="L1449" s="124"/>
      <c r="M1449" s="125">
        <f>G1449*L1449</f>
        <v>0</v>
      </c>
    </row>
    <row r="1450" spans="1:13" s="155" customFormat="1" ht="11.25" outlineLevel="3">
      <c r="A1450" s="151"/>
      <c r="B1450" s="140"/>
      <c r="C1450" s="152" t="s">
        <v>772</v>
      </c>
      <c r="D1450" s="140"/>
      <c r="E1450" s="31">
        <v>715.66</v>
      </c>
      <c r="F1450" s="95"/>
      <c r="G1450" s="33"/>
      <c r="H1450" s="95"/>
      <c r="I1450" s="153"/>
      <c r="J1450" s="154"/>
      <c r="K1450" s="95"/>
      <c r="L1450" s="95"/>
      <c r="M1450" s="95"/>
    </row>
    <row r="1451" spans="1:13" s="57" customFormat="1" ht="12" outlineLevel="2">
      <c r="A1451" s="120">
        <v>4</v>
      </c>
      <c r="B1451" s="121" t="s">
        <v>372</v>
      </c>
      <c r="C1451" s="122" t="s">
        <v>1637</v>
      </c>
      <c r="D1451" s="123" t="s">
        <v>41</v>
      </c>
      <c r="E1451" s="24">
        <v>156.26</v>
      </c>
      <c r="F1451" s="94">
        <v>5</v>
      </c>
      <c r="G1451" s="24">
        <f>E1451*(1+F1451/100)</f>
        <v>164.07300000000001</v>
      </c>
      <c r="H1451" s="94"/>
      <c r="I1451" s="119">
        <f>G1451*H1451</f>
        <v>0</v>
      </c>
      <c r="J1451" s="124">
        <v>2.5000000000000001E-3</v>
      </c>
      <c r="K1451" s="125">
        <f>G1451*J1451</f>
        <v>0.41018250000000001</v>
      </c>
      <c r="L1451" s="124"/>
      <c r="M1451" s="125">
        <f>G1451*L1451</f>
        <v>0</v>
      </c>
    </row>
    <row r="1452" spans="1:13" s="155" customFormat="1" ht="11.25" outlineLevel="3">
      <c r="A1452" s="151"/>
      <c r="B1452" s="140"/>
      <c r="C1452" s="152" t="s">
        <v>379</v>
      </c>
      <c r="D1452" s="140"/>
      <c r="E1452" s="31">
        <v>156.26</v>
      </c>
      <c r="F1452" s="95"/>
      <c r="G1452" s="33"/>
      <c r="H1452" s="95"/>
      <c r="I1452" s="153"/>
      <c r="J1452" s="154"/>
      <c r="K1452" s="95"/>
      <c r="L1452" s="95"/>
      <c r="M1452" s="95"/>
    </row>
    <row r="1453" spans="1:13" s="57" customFormat="1" ht="12" outlineLevel="2">
      <c r="A1453" s="120">
        <v>5</v>
      </c>
      <c r="B1453" s="121" t="s">
        <v>95</v>
      </c>
      <c r="C1453" s="122" t="s">
        <v>1824</v>
      </c>
      <c r="D1453" s="123" t="s">
        <v>41</v>
      </c>
      <c r="E1453" s="24">
        <v>164.4</v>
      </c>
      <c r="F1453" s="94">
        <v>5</v>
      </c>
      <c r="G1453" s="24">
        <f>E1453*(1+F1453/100)</f>
        <v>172.62</v>
      </c>
      <c r="H1453" s="94"/>
      <c r="I1453" s="119">
        <f>G1453*H1453</f>
        <v>0</v>
      </c>
      <c r="J1453" s="124">
        <v>1.25E-3</v>
      </c>
      <c r="K1453" s="125">
        <f>G1453*J1453</f>
        <v>0.21577500000000002</v>
      </c>
      <c r="L1453" s="124"/>
      <c r="M1453" s="125">
        <f>G1453*L1453</f>
        <v>0</v>
      </c>
    </row>
    <row r="1454" spans="1:13" s="155" customFormat="1" ht="11.25" outlineLevel="3">
      <c r="A1454" s="151"/>
      <c r="B1454" s="140"/>
      <c r="C1454" s="152" t="s">
        <v>380</v>
      </c>
      <c r="D1454" s="140"/>
      <c r="E1454" s="31">
        <v>164.4</v>
      </c>
      <c r="F1454" s="95"/>
      <c r="G1454" s="33"/>
      <c r="H1454" s="95"/>
      <c r="I1454" s="153"/>
      <c r="J1454" s="154"/>
      <c r="K1454" s="95"/>
      <c r="L1454" s="95"/>
      <c r="M1454" s="95"/>
    </row>
    <row r="1455" spans="1:13" s="57" customFormat="1" ht="12" outlineLevel="2">
      <c r="A1455" s="120">
        <v>6</v>
      </c>
      <c r="B1455" s="121" t="s">
        <v>371</v>
      </c>
      <c r="C1455" s="122" t="s">
        <v>1636</v>
      </c>
      <c r="D1455" s="123" t="s">
        <v>41</v>
      </c>
      <c r="E1455" s="24">
        <v>395</v>
      </c>
      <c r="F1455" s="94">
        <v>5</v>
      </c>
      <c r="G1455" s="24">
        <f>E1455*(1+F1455/100)</f>
        <v>414.75</v>
      </c>
      <c r="H1455" s="94"/>
      <c r="I1455" s="119">
        <f>G1455*H1455</f>
        <v>0</v>
      </c>
      <c r="J1455" s="124">
        <v>1.75E-3</v>
      </c>
      <c r="K1455" s="125">
        <f>G1455*J1455</f>
        <v>0.72581249999999997</v>
      </c>
      <c r="L1455" s="124"/>
      <c r="M1455" s="125">
        <f>G1455*L1455</f>
        <v>0</v>
      </c>
    </row>
    <row r="1456" spans="1:13" s="155" customFormat="1" ht="11.25" outlineLevel="3">
      <c r="A1456" s="151"/>
      <c r="B1456" s="140"/>
      <c r="C1456" s="152" t="s">
        <v>361</v>
      </c>
      <c r="D1456" s="140"/>
      <c r="E1456" s="31">
        <v>395</v>
      </c>
      <c r="F1456" s="95"/>
      <c r="G1456" s="33"/>
      <c r="H1456" s="95"/>
      <c r="I1456" s="153"/>
      <c r="J1456" s="154"/>
      <c r="K1456" s="95"/>
      <c r="L1456" s="95"/>
      <c r="M1456" s="95"/>
    </row>
    <row r="1457" spans="1:13" s="57" customFormat="1" ht="24" outlineLevel="2">
      <c r="A1457" s="120">
        <v>7</v>
      </c>
      <c r="B1457" s="121" t="s">
        <v>217</v>
      </c>
      <c r="C1457" s="122" t="s">
        <v>2068</v>
      </c>
      <c r="D1457" s="123" t="s">
        <v>41</v>
      </c>
      <c r="E1457" s="24">
        <v>45.071899999999999</v>
      </c>
      <c r="F1457" s="94">
        <v>0</v>
      </c>
      <c r="G1457" s="24">
        <f>E1457*(1+F1457/100)</f>
        <v>45.071899999999999</v>
      </c>
      <c r="H1457" s="94"/>
      <c r="I1457" s="119">
        <f>G1457*H1457</f>
        <v>0</v>
      </c>
      <c r="J1457" s="124"/>
      <c r="K1457" s="125">
        <f>G1457*J1457</f>
        <v>0</v>
      </c>
      <c r="L1457" s="124"/>
      <c r="M1457" s="125">
        <f>G1457*L1457</f>
        <v>0</v>
      </c>
    </row>
    <row r="1458" spans="1:13" s="155" customFormat="1" ht="11.25" outlineLevel="3">
      <c r="A1458" s="151"/>
      <c r="B1458" s="140"/>
      <c r="C1458" s="152" t="s">
        <v>693</v>
      </c>
      <c r="D1458" s="140"/>
      <c r="E1458" s="31">
        <v>0</v>
      </c>
      <c r="F1458" s="95"/>
      <c r="G1458" s="33"/>
      <c r="H1458" s="95"/>
      <c r="I1458" s="153"/>
      <c r="J1458" s="154"/>
      <c r="K1458" s="95"/>
      <c r="L1458" s="95"/>
      <c r="M1458" s="95"/>
    </row>
    <row r="1459" spans="1:13" s="155" customFormat="1" ht="11.25" outlineLevel="3">
      <c r="A1459" s="151"/>
      <c r="B1459" s="140"/>
      <c r="C1459" s="152" t="s">
        <v>84</v>
      </c>
      <c r="D1459" s="140"/>
      <c r="E1459" s="31">
        <v>0</v>
      </c>
      <c r="F1459" s="95"/>
      <c r="G1459" s="33"/>
      <c r="H1459" s="95"/>
      <c r="I1459" s="153"/>
      <c r="J1459" s="154"/>
      <c r="K1459" s="95"/>
      <c r="L1459" s="95"/>
      <c r="M1459" s="95"/>
    </row>
    <row r="1460" spans="1:13" s="155" customFormat="1" ht="11.25" outlineLevel="3">
      <c r="A1460" s="151"/>
      <c r="B1460" s="140"/>
      <c r="C1460" s="152" t="s">
        <v>1030</v>
      </c>
      <c r="D1460" s="140"/>
      <c r="E1460" s="31">
        <v>26.2</v>
      </c>
      <c r="F1460" s="95"/>
      <c r="G1460" s="33"/>
      <c r="H1460" s="95"/>
      <c r="I1460" s="153"/>
      <c r="J1460" s="154"/>
      <c r="K1460" s="95"/>
      <c r="L1460" s="95"/>
      <c r="M1460" s="95"/>
    </row>
    <row r="1461" spans="1:13" s="155" customFormat="1" ht="22.5" outlineLevel="3">
      <c r="A1461" s="151"/>
      <c r="B1461" s="140"/>
      <c r="C1461" s="152" t="s">
        <v>1408</v>
      </c>
      <c r="D1461" s="140"/>
      <c r="E1461" s="31">
        <v>18.8719</v>
      </c>
      <c r="F1461" s="95"/>
      <c r="G1461" s="33"/>
      <c r="H1461" s="95"/>
      <c r="I1461" s="153"/>
      <c r="J1461" s="154"/>
      <c r="K1461" s="95"/>
      <c r="L1461" s="95"/>
      <c r="M1461" s="95"/>
    </row>
    <row r="1462" spans="1:13" s="57" customFormat="1" ht="12" outlineLevel="2">
      <c r="A1462" s="120">
        <v>8</v>
      </c>
      <c r="B1462" s="121" t="s">
        <v>374</v>
      </c>
      <c r="C1462" s="122" t="s">
        <v>1877</v>
      </c>
      <c r="D1462" s="123" t="s">
        <v>41</v>
      </c>
      <c r="E1462" s="24">
        <v>45.071899999999999</v>
      </c>
      <c r="F1462" s="94">
        <v>5</v>
      </c>
      <c r="G1462" s="24">
        <f>E1462*(1+F1462/100)</f>
        <v>47.325495000000004</v>
      </c>
      <c r="H1462" s="94"/>
      <c r="I1462" s="119">
        <f>G1462*H1462</f>
        <v>0</v>
      </c>
      <c r="J1462" s="124">
        <v>5.0000000000000001E-3</v>
      </c>
      <c r="K1462" s="125">
        <f>G1462*J1462</f>
        <v>0.23662747500000003</v>
      </c>
      <c r="L1462" s="124"/>
      <c r="M1462" s="125">
        <f>G1462*L1462</f>
        <v>0</v>
      </c>
    </row>
    <row r="1463" spans="1:13" s="155" customFormat="1" ht="11.25" outlineLevel="3">
      <c r="A1463" s="151"/>
      <c r="B1463" s="140"/>
      <c r="C1463" s="152" t="s">
        <v>693</v>
      </c>
      <c r="D1463" s="140"/>
      <c r="E1463" s="31">
        <v>0</v>
      </c>
      <c r="F1463" s="95"/>
      <c r="G1463" s="33"/>
      <c r="H1463" s="95"/>
      <c r="I1463" s="153"/>
      <c r="J1463" s="154"/>
      <c r="K1463" s="95"/>
      <c r="L1463" s="95"/>
      <c r="M1463" s="95"/>
    </row>
    <row r="1464" spans="1:13" s="155" customFormat="1" ht="11.25" outlineLevel="3">
      <c r="A1464" s="151"/>
      <c r="B1464" s="140"/>
      <c r="C1464" s="152" t="s">
        <v>84</v>
      </c>
      <c r="D1464" s="140"/>
      <c r="E1464" s="31">
        <v>0</v>
      </c>
      <c r="F1464" s="95"/>
      <c r="G1464" s="33"/>
      <c r="H1464" s="95"/>
      <c r="I1464" s="153"/>
      <c r="J1464" s="154"/>
      <c r="K1464" s="95"/>
      <c r="L1464" s="95"/>
      <c r="M1464" s="95"/>
    </row>
    <row r="1465" spans="1:13" s="155" customFormat="1" ht="11.25" outlineLevel="3">
      <c r="A1465" s="151"/>
      <c r="B1465" s="140"/>
      <c r="C1465" s="152" t="s">
        <v>1030</v>
      </c>
      <c r="D1465" s="140"/>
      <c r="E1465" s="31">
        <v>26.2</v>
      </c>
      <c r="F1465" s="95"/>
      <c r="G1465" s="33"/>
      <c r="H1465" s="95"/>
      <c r="I1465" s="153"/>
      <c r="J1465" s="154"/>
      <c r="K1465" s="95"/>
      <c r="L1465" s="95"/>
      <c r="M1465" s="95"/>
    </row>
    <row r="1466" spans="1:13" s="155" customFormat="1" ht="22.5" outlineLevel="3">
      <c r="A1466" s="151"/>
      <c r="B1466" s="140"/>
      <c r="C1466" s="152" t="s">
        <v>1408</v>
      </c>
      <c r="D1466" s="140"/>
      <c r="E1466" s="31">
        <v>18.8719</v>
      </c>
      <c r="F1466" s="95"/>
      <c r="G1466" s="33"/>
      <c r="H1466" s="95"/>
      <c r="I1466" s="153"/>
      <c r="J1466" s="154"/>
      <c r="K1466" s="95"/>
      <c r="L1466" s="95"/>
      <c r="M1466" s="95"/>
    </row>
    <row r="1467" spans="1:13" s="57" customFormat="1" ht="12" outlineLevel="2">
      <c r="A1467" s="120">
        <v>9</v>
      </c>
      <c r="B1467" s="121" t="s">
        <v>220</v>
      </c>
      <c r="C1467" s="122" t="s">
        <v>1865</v>
      </c>
      <c r="D1467" s="123" t="s">
        <v>41</v>
      </c>
      <c r="E1467" s="24">
        <v>196.9</v>
      </c>
      <c r="F1467" s="94">
        <v>0</v>
      </c>
      <c r="G1467" s="24">
        <f>E1467*(1+F1467/100)</f>
        <v>196.9</v>
      </c>
      <c r="H1467" s="94"/>
      <c r="I1467" s="119">
        <f>G1467*H1467</f>
        <v>0</v>
      </c>
      <c r="J1467" s="124">
        <v>1.6000000000000001E-4</v>
      </c>
      <c r="K1467" s="125">
        <f>G1467*J1467</f>
        <v>3.1504000000000004E-2</v>
      </c>
      <c r="L1467" s="124"/>
      <c r="M1467" s="125">
        <f>G1467*L1467</f>
        <v>0</v>
      </c>
    </row>
    <row r="1468" spans="1:13" s="155" customFormat="1" ht="11.25" outlineLevel="3">
      <c r="A1468" s="151"/>
      <c r="B1468" s="140"/>
      <c r="C1468" s="152" t="s">
        <v>15</v>
      </c>
      <c r="D1468" s="140"/>
      <c r="E1468" s="31">
        <v>0</v>
      </c>
      <c r="F1468" s="95"/>
      <c r="G1468" s="33"/>
      <c r="H1468" s="95"/>
      <c r="I1468" s="153"/>
      <c r="J1468" s="154"/>
      <c r="K1468" s="95"/>
      <c r="L1468" s="95"/>
      <c r="M1468" s="95"/>
    </row>
    <row r="1469" spans="1:13" s="155" customFormat="1" ht="11.25" outlineLevel="3">
      <c r="A1469" s="151"/>
      <c r="B1469" s="140"/>
      <c r="C1469" s="152" t="s">
        <v>1024</v>
      </c>
      <c r="D1469" s="140"/>
      <c r="E1469" s="31">
        <v>196.9</v>
      </c>
      <c r="F1469" s="95"/>
      <c r="G1469" s="33"/>
      <c r="H1469" s="95"/>
      <c r="I1469" s="153"/>
      <c r="J1469" s="154"/>
      <c r="K1469" s="95"/>
      <c r="L1469" s="95"/>
      <c r="M1469" s="95"/>
    </row>
    <row r="1470" spans="1:13" s="57" customFormat="1" ht="24" outlineLevel="2">
      <c r="A1470" s="120">
        <v>10</v>
      </c>
      <c r="B1470" s="121" t="s">
        <v>219</v>
      </c>
      <c r="C1470" s="122" t="s">
        <v>2057</v>
      </c>
      <c r="D1470" s="123" t="s">
        <v>41</v>
      </c>
      <c r="E1470" s="24">
        <v>196.9</v>
      </c>
      <c r="F1470" s="94">
        <v>0</v>
      </c>
      <c r="G1470" s="24">
        <f>E1470*(1+F1470/100)</f>
        <v>196.9</v>
      </c>
      <c r="H1470" s="94"/>
      <c r="I1470" s="119">
        <f>G1470*H1470</f>
        <v>0</v>
      </c>
      <c r="J1470" s="124"/>
      <c r="K1470" s="125">
        <f>G1470*J1470</f>
        <v>0</v>
      </c>
      <c r="L1470" s="124"/>
      <c r="M1470" s="125">
        <f>G1470*L1470</f>
        <v>0</v>
      </c>
    </row>
    <row r="1471" spans="1:13" s="155" customFormat="1" ht="11.25" outlineLevel="3">
      <c r="A1471" s="151"/>
      <c r="B1471" s="140"/>
      <c r="C1471" s="152" t="s">
        <v>15</v>
      </c>
      <c r="D1471" s="140"/>
      <c r="E1471" s="31">
        <v>0</v>
      </c>
      <c r="F1471" s="95"/>
      <c r="G1471" s="33"/>
      <c r="H1471" s="95"/>
      <c r="I1471" s="153"/>
      <c r="J1471" s="154"/>
      <c r="K1471" s="95"/>
      <c r="L1471" s="95"/>
      <c r="M1471" s="95"/>
    </row>
    <row r="1472" spans="1:13" s="155" customFormat="1" ht="11.25" outlineLevel="3">
      <c r="A1472" s="151"/>
      <c r="B1472" s="140"/>
      <c r="C1472" s="152" t="s">
        <v>1024</v>
      </c>
      <c r="D1472" s="140"/>
      <c r="E1472" s="31">
        <v>196.9</v>
      </c>
      <c r="F1472" s="95"/>
      <c r="G1472" s="33"/>
      <c r="H1472" s="95"/>
      <c r="I1472" s="153"/>
      <c r="J1472" s="154"/>
      <c r="K1472" s="95"/>
      <c r="L1472" s="95"/>
      <c r="M1472" s="95"/>
    </row>
    <row r="1473" spans="1:13" s="57" customFormat="1" ht="12" outlineLevel="2">
      <c r="A1473" s="120">
        <v>11</v>
      </c>
      <c r="B1473" s="121" t="s">
        <v>376</v>
      </c>
      <c r="C1473" s="122" t="s">
        <v>1879</v>
      </c>
      <c r="D1473" s="123" t="s">
        <v>41</v>
      </c>
      <c r="E1473" s="24">
        <v>393.8</v>
      </c>
      <c r="F1473" s="94">
        <v>5</v>
      </c>
      <c r="G1473" s="24">
        <f>E1473*(1+F1473/100)</f>
        <v>413.49</v>
      </c>
      <c r="H1473" s="94"/>
      <c r="I1473" s="119">
        <f>G1473*H1473</f>
        <v>0</v>
      </c>
      <c r="J1473" s="124">
        <v>7.0000000000000001E-3</v>
      </c>
      <c r="K1473" s="125">
        <f>G1473*J1473</f>
        <v>2.8944300000000003</v>
      </c>
      <c r="L1473" s="124"/>
      <c r="M1473" s="125">
        <f>G1473*L1473</f>
        <v>0</v>
      </c>
    </row>
    <row r="1474" spans="1:13" s="155" customFormat="1" ht="11.25" outlineLevel="3">
      <c r="A1474" s="151"/>
      <c r="B1474" s="140"/>
      <c r="C1474" s="152" t="s">
        <v>838</v>
      </c>
      <c r="D1474" s="140"/>
      <c r="E1474" s="31">
        <v>0</v>
      </c>
      <c r="F1474" s="95"/>
      <c r="G1474" s="33"/>
      <c r="H1474" s="95"/>
      <c r="I1474" s="153"/>
      <c r="J1474" s="154"/>
      <c r="K1474" s="95"/>
      <c r="L1474" s="95"/>
      <c r="M1474" s="95"/>
    </row>
    <row r="1475" spans="1:13" s="155" customFormat="1" ht="11.25" outlineLevel="3">
      <c r="A1475" s="151"/>
      <c r="B1475" s="140"/>
      <c r="C1475" s="152" t="s">
        <v>15</v>
      </c>
      <c r="D1475" s="140"/>
      <c r="E1475" s="31">
        <v>0</v>
      </c>
      <c r="F1475" s="95"/>
      <c r="G1475" s="33"/>
      <c r="H1475" s="95"/>
      <c r="I1475" s="153"/>
      <c r="J1475" s="154"/>
      <c r="K1475" s="95"/>
      <c r="L1475" s="95"/>
      <c r="M1475" s="95"/>
    </row>
    <row r="1476" spans="1:13" s="155" customFormat="1" ht="11.25" outlineLevel="3">
      <c r="A1476" s="151"/>
      <c r="B1476" s="140"/>
      <c r="C1476" s="152" t="s">
        <v>1120</v>
      </c>
      <c r="D1476" s="140"/>
      <c r="E1476" s="31">
        <v>393.8</v>
      </c>
      <c r="F1476" s="95"/>
      <c r="G1476" s="33"/>
      <c r="H1476" s="95"/>
      <c r="I1476" s="153"/>
      <c r="J1476" s="154"/>
      <c r="K1476" s="95"/>
      <c r="L1476" s="95"/>
      <c r="M1476" s="95"/>
    </row>
    <row r="1477" spans="1:13" s="57" customFormat="1" ht="12" outlineLevel="2">
      <c r="A1477" s="120">
        <v>12</v>
      </c>
      <c r="B1477" s="121" t="s">
        <v>347</v>
      </c>
      <c r="C1477" s="122" t="s">
        <v>1880</v>
      </c>
      <c r="D1477" s="123" t="s">
        <v>0</v>
      </c>
      <c r="E1477" s="24">
        <f>SUM(I1446:I1473)/100</f>
        <v>0</v>
      </c>
      <c r="F1477" s="94">
        <v>0</v>
      </c>
      <c r="G1477" s="24">
        <f>E1477*(1+F1477/100)</f>
        <v>0</v>
      </c>
      <c r="H1477" s="94"/>
      <c r="I1477" s="119">
        <f>G1477*H1477</f>
        <v>0</v>
      </c>
      <c r="J1477" s="124"/>
      <c r="K1477" s="125">
        <f>G1477*J1477</f>
        <v>0</v>
      </c>
      <c r="L1477" s="124"/>
      <c r="M1477" s="125">
        <f>G1477*L1477</f>
        <v>0</v>
      </c>
    </row>
    <row r="1478" spans="1:13" s="117" customFormat="1" ht="12.75" customHeight="1" outlineLevel="2">
      <c r="A1478" s="156"/>
      <c r="B1478" s="157"/>
      <c r="C1478" s="158"/>
      <c r="D1478" s="157"/>
      <c r="E1478" s="43"/>
      <c r="F1478" s="96"/>
      <c r="G1478" s="43"/>
      <c r="H1478" s="96"/>
      <c r="I1478" s="115"/>
      <c r="J1478" s="159"/>
      <c r="K1478" s="96"/>
      <c r="L1478" s="96"/>
      <c r="M1478" s="96"/>
    </row>
    <row r="1479" spans="1:13" s="176" customFormat="1" ht="16.5" customHeight="1" outlineLevel="1">
      <c r="A1479" s="170"/>
      <c r="B1479" s="171"/>
      <c r="C1479" s="171" t="s">
        <v>2747</v>
      </c>
      <c r="D1479" s="172"/>
      <c r="E1479" s="20"/>
      <c r="F1479" s="93"/>
      <c r="G1479" s="20"/>
      <c r="H1479" s="93"/>
      <c r="I1479" s="173">
        <f>SUBTOTAL(9,I1480:I1541)</f>
        <v>0</v>
      </c>
      <c r="J1479" s="174"/>
      <c r="K1479" s="175">
        <f>SUBTOTAL(9,K1480:K1541)</f>
        <v>26.1941252232</v>
      </c>
      <c r="L1479" s="93"/>
      <c r="M1479" s="175">
        <f>SUBTOTAL(9,M1480:M1541)</f>
        <v>0</v>
      </c>
    </row>
    <row r="1480" spans="1:13" s="57" customFormat="1" ht="24" outlineLevel="2">
      <c r="A1480" s="120">
        <v>1</v>
      </c>
      <c r="B1480" s="121" t="s">
        <v>221</v>
      </c>
      <c r="C1480" s="122" t="s">
        <v>2048</v>
      </c>
      <c r="D1480" s="123" t="s">
        <v>41</v>
      </c>
      <c r="E1480" s="24">
        <v>1285.3770000000002</v>
      </c>
      <c r="F1480" s="94">
        <v>0</v>
      </c>
      <c r="G1480" s="24">
        <f>E1480*(1+F1480/100)</f>
        <v>1285.3770000000002</v>
      </c>
      <c r="H1480" s="94"/>
      <c r="I1480" s="119">
        <f>G1480*H1480</f>
        <v>0</v>
      </c>
      <c r="J1480" s="124"/>
      <c r="K1480" s="125">
        <f>G1480*J1480</f>
        <v>0</v>
      </c>
      <c r="L1480" s="124"/>
      <c r="M1480" s="125">
        <f>G1480*L1480</f>
        <v>0</v>
      </c>
    </row>
    <row r="1481" spans="1:13" s="155" customFormat="1" ht="33.75" outlineLevel="3">
      <c r="A1481" s="151"/>
      <c r="B1481" s="140"/>
      <c r="C1481" s="152" t="s">
        <v>2137</v>
      </c>
      <c r="D1481" s="140"/>
      <c r="E1481" s="31">
        <v>0</v>
      </c>
      <c r="F1481" s="95"/>
      <c r="G1481" s="33"/>
      <c r="H1481" s="95"/>
      <c r="I1481" s="153"/>
      <c r="J1481" s="154"/>
      <c r="K1481" s="95"/>
      <c r="L1481" s="95"/>
      <c r="M1481" s="95"/>
    </row>
    <row r="1482" spans="1:13" s="155" customFormat="1" ht="11.25" outlineLevel="3">
      <c r="A1482" s="151"/>
      <c r="B1482" s="140"/>
      <c r="C1482" s="152" t="s">
        <v>1</v>
      </c>
      <c r="D1482" s="140"/>
      <c r="E1482" s="31">
        <v>0</v>
      </c>
      <c r="F1482" s="95"/>
      <c r="G1482" s="33"/>
      <c r="H1482" s="95"/>
      <c r="I1482" s="153"/>
      <c r="J1482" s="154"/>
      <c r="K1482" s="95"/>
      <c r="L1482" s="95"/>
      <c r="M1482" s="95"/>
    </row>
    <row r="1483" spans="1:13" s="155" customFormat="1" ht="11.25" outlineLevel="3">
      <c r="A1483" s="151"/>
      <c r="B1483" s="140"/>
      <c r="C1483" s="152" t="s">
        <v>1687</v>
      </c>
      <c r="D1483" s="140"/>
      <c r="E1483" s="31">
        <v>0</v>
      </c>
      <c r="F1483" s="95"/>
      <c r="G1483" s="33"/>
      <c r="H1483" s="95"/>
      <c r="I1483" s="153"/>
      <c r="J1483" s="154"/>
      <c r="K1483" s="95"/>
      <c r="L1483" s="95"/>
      <c r="M1483" s="95"/>
    </row>
    <row r="1484" spans="1:13" s="155" customFormat="1" ht="11.25" outlineLevel="3">
      <c r="A1484" s="151"/>
      <c r="B1484" s="140"/>
      <c r="C1484" s="152" t="s">
        <v>823</v>
      </c>
      <c r="D1484" s="140"/>
      <c r="E1484" s="31">
        <v>0</v>
      </c>
      <c r="F1484" s="95"/>
      <c r="G1484" s="33"/>
      <c r="H1484" s="95"/>
      <c r="I1484" s="153"/>
      <c r="J1484" s="154"/>
      <c r="K1484" s="95"/>
      <c r="L1484" s="95"/>
      <c r="M1484" s="95"/>
    </row>
    <row r="1485" spans="1:13" s="155" customFormat="1" ht="11.25" outlineLevel="3">
      <c r="A1485" s="151"/>
      <c r="B1485" s="140"/>
      <c r="C1485" s="152" t="s">
        <v>877</v>
      </c>
      <c r="D1485" s="140"/>
      <c r="E1485" s="31">
        <v>120.4</v>
      </c>
      <c r="F1485" s="95"/>
      <c r="G1485" s="33"/>
      <c r="H1485" s="95"/>
      <c r="I1485" s="153"/>
      <c r="J1485" s="154"/>
      <c r="K1485" s="95"/>
      <c r="L1485" s="95"/>
      <c r="M1485" s="95"/>
    </row>
    <row r="1486" spans="1:13" s="155" customFormat="1" ht="11.25" outlineLevel="3">
      <c r="A1486" s="151"/>
      <c r="B1486" s="140"/>
      <c r="C1486" s="152" t="s">
        <v>472</v>
      </c>
      <c r="D1486" s="140"/>
      <c r="E1486" s="31">
        <v>0</v>
      </c>
      <c r="F1486" s="95"/>
      <c r="G1486" s="33"/>
      <c r="H1486" s="95"/>
      <c r="I1486" s="153"/>
      <c r="J1486" s="154"/>
      <c r="K1486" s="95"/>
      <c r="L1486" s="95"/>
      <c r="M1486" s="95"/>
    </row>
    <row r="1487" spans="1:13" s="155" customFormat="1" ht="11.25" outlineLevel="3">
      <c r="A1487" s="151"/>
      <c r="B1487" s="140"/>
      <c r="C1487" s="152" t="s">
        <v>725</v>
      </c>
      <c r="D1487" s="140"/>
      <c r="E1487" s="31">
        <v>111.327</v>
      </c>
      <c r="F1487" s="95"/>
      <c r="G1487" s="33"/>
      <c r="H1487" s="95"/>
      <c r="I1487" s="153"/>
      <c r="J1487" s="154"/>
      <c r="K1487" s="95"/>
      <c r="L1487" s="95"/>
      <c r="M1487" s="95"/>
    </row>
    <row r="1488" spans="1:13" s="155" customFormat="1" ht="11.25" outlineLevel="3">
      <c r="A1488" s="151"/>
      <c r="B1488" s="140"/>
      <c r="C1488" s="152" t="s">
        <v>471</v>
      </c>
      <c r="D1488" s="140"/>
      <c r="E1488" s="31">
        <v>0</v>
      </c>
      <c r="F1488" s="95"/>
      <c r="G1488" s="33"/>
      <c r="H1488" s="95"/>
      <c r="I1488" s="153"/>
      <c r="J1488" s="154"/>
      <c r="K1488" s="95"/>
      <c r="L1488" s="95"/>
      <c r="M1488" s="95"/>
    </row>
    <row r="1489" spans="1:13" s="155" customFormat="1" ht="11.25" outlineLevel="3">
      <c r="A1489" s="151"/>
      <c r="B1489" s="140"/>
      <c r="C1489" s="152" t="s">
        <v>1231</v>
      </c>
      <c r="D1489" s="140"/>
      <c r="E1489" s="31">
        <v>340.173</v>
      </c>
      <c r="F1489" s="95"/>
      <c r="G1489" s="33"/>
      <c r="H1489" s="95"/>
      <c r="I1489" s="153"/>
      <c r="J1489" s="154"/>
      <c r="K1489" s="95"/>
      <c r="L1489" s="95"/>
      <c r="M1489" s="95"/>
    </row>
    <row r="1490" spans="1:13" s="155" customFormat="1" ht="11.25" outlineLevel="3">
      <c r="A1490" s="151"/>
      <c r="B1490" s="140"/>
      <c r="C1490" s="152" t="s">
        <v>500</v>
      </c>
      <c r="D1490" s="140"/>
      <c r="E1490" s="31">
        <v>0</v>
      </c>
      <c r="F1490" s="95"/>
      <c r="G1490" s="33"/>
      <c r="H1490" s="95"/>
      <c r="I1490" s="153"/>
      <c r="J1490" s="154"/>
      <c r="K1490" s="95"/>
      <c r="L1490" s="95"/>
      <c r="M1490" s="95"/>
    </row>
    <row r="1491" spans="1:13" s="155" customFormat="1" ht="11.25" outlineLevel="3">
      <c r="A1491" s="151"/>
      <c r="B1491" s="140"/>
      <c r="C1491" s="152" t="s">
        <v>725</v>
      </c>
      <c r="D1491" s="140"/>
      <c r="E1491" s="31">
        <v>111.327</v>
      </c>
      <c r="F1491" s="95"/>
      <c r="G1491" s="33"/>
      <c r="H1491" s="95"/>
      <c r="I1491" s="153"/>
      <c r="J1491" s="154"/>
      <c r="K1491" s="95"/>
      <c r="L1491" s="95"/>
      <c r="M1491" s="95"/>
    </row>
    <row r="1492" spans="1:13" s="155" customFormat="1" ht="11.25" outlineLevel="3">
      <c r="A1492" s="151"/>
      <c r="B1492" s="140"/>
      <c r="C1492" s="152" t="s">
        <v>1</v>
      </c>
      <c r="D1492" s="140"/>
      <c r="E1492" s="31">
        <v>683.22699999999998</v>
      </c>
      <c r="F1492" s="95"/>
      <c r="G1492" s="33"/>
      <c r="H1492" s="95"/>
      <c r="I1492" s="153"/>
      <c r="J1492" s="154"/>
      <c r="K1492" s="95"/>
      <c r="L1492" s="95"/>
      <c r="M1492" s="95"/>
    </row>
    <row r="1493" spans="1:13" s="155" customFormat="1" ht="11.25" outlineLevel="3">
      <c r="A1493" s="151"/>
      <c r="B1493" s="140"/>
      <c r="C1493" s="152" t="s">
        <v>1322</v>
      </c>
      <c r="D1493" s="140"/>
      <c r="E1493" s="31">
        <v>0</v>
      </c>
      <c r="F1493" s="95"/>
      <c r="G1493" s="33"/>
      <c r="H1493" s="95"/>
      <c r="I1493" s="153"/>
      <c r="J1493" s="154"/>
      <c r="K1493" s="95"/>
      <c r="L1493" s="95"/>
      <c r="M1493" s="95"/>
    </row>
    <row r="1494" spans="1:13" s="155" customFormat="1" ht="22.5" outlineLevel="3">
      <c r="A1494" s="151"/>
      <c r="B1494" s="140"/>
      <c r="C1494" s="152" t="s">
        <v>1987</v>
      </c>
      <c r="D1494" s="140"/>
      <c r="E1494" s="31">
        <v>577.13499999999999</v>
      </c>
      <c r="F1494" s="95"/>
      <c r="G1494" s="33"/>
      <c r="H1494" s="95"/>
      <c r="I1494" s="153"/>
      <c r="J1494" s="154"/>
      <c r="K1494" s="95"/>
      <c r="L1494" s="95"/>
      <c r="M1494" s="95"/>
    </row>
    <row r="1495" spans="1:13" s="155" customFormat="1" ht="11.25" outlineLevel="3">
      <c r="A1495" s="151"/>
      <c r="B1495" s="140"/>
      <c r="C1495" s="152" t="s">
        <v>1</v>
      </c>
      <c r="D1495" s="140"/>
      <c r="E1495" s="31">
        <v>577.13499999999999</v>
      </c>
      <c r="F1495" s="95"/>
      <c r="G1495" s="33"/>
      <c r="H1495" s="95"/>
      <c r="I1495" s="153"/>
      <c r="J1495" s="154"/>
      <c r="K1495" s="95"/>
      <c r="L1495" s="95"/>
      <c r="M1495" s="95"/>
    </row>
    <row r="1496" spans="1:13" s="155" customFormat="1" ht="11.25" outlineLevel="3">
      <c r="A1496" s="151"/>
      <c r="B1496" s="140"/>
      <c r="C1496" s="152" t="s">
        <v>781</v>
      </c>
      <c r="D1496" s="140"/>
      <c r="E1496" s="31">
        <v>0</v>
      </c>
      <c r="F1496" s="95"/>
      <c r="G1496" s="33"/>
      <c r="H1496" s="95"/>
      <c r="I1496" s="153"/>
      <c r="J1496" s="154"/>
      <c r="K1496" s="95"/>
      <c r="L1496" s="95"/>
      <c r="M1496" s="95"/>
    </row>
    <row r="1497" spans="1:13" s="155" customFormat="1" ht="22.5" outlineLevel="3">
      <c r="A1497" s="151"/>
      <c r="B1497" s="140"/>
      <c r="C1497" s="152" t="s">
        <v>1970</v>
      </c>
      <c r="D1497" s="140"/>
      <c r="E1497" s="31">
        <v>25.015000000000001</v>
      </c>
      <c r="F1497" s="95"/>
      <c r="G1497" s="33"/>
      <c r="H1497" s="95"/>
      <c r="I1497" s="153"/>
      <c r="J1497" s="154"/>
      <c r="K1497" s="95"/>
      <c r="L1497" s="95"/>
      <c r="M1497" s="95"/>
    </row>
    <row r="1498" spans="1:13" s="155" customFormat="1" ht="11.25" outlineLevel="3">
      <c r="A1498" s="151"/>
      <c r="B1498" s="140"/>
      <c r="C1498" s="152" t="s">
        <v>1</v>
      </c>
      <c r="D1498" s="140"/>
      <c r="E1498" s="31">
        <v>25.015000000000001</v>
      </c>
      <c r="F1498" s="95"/>
      <c r="G1498" s="33"/>
      <c r="H1498" s="95"/>
      <c r="I1498" s="153"/>
      <c r="J1498" s="154"/>
      <c r="K1498" s="95"/>
      <c r="L1498" s="95"/>
      <c r="M1498" s="95"/>
    </row>
    <row r="1499" spans="1:13" s="57" customFormat="1" ht="12" outlineLevel="2">
      <c r="A1499" s="120">
        <v>2</v>
      </c>
      <c r="B1499" s="121" t="s">
        <v>374</v>
      </c>
      <c r="C1499" s="122" t="s">
        <v>1877</v>
      </c>
      <c r="D1499" s="123" t="s">
        <v>41</v>
      </c>
      <c r="E1499" s="24">
        <v>945.27150000000006</v>
      </c>
      <c r="F1499" s="94">
        <v>5</v>
      </c>
      <c r="G1499" s="24">
        <f>E1499*(1+F1499/100)</f>
        <v>992.53507500000012</v>
      </c>
      <c r="H1499" s="94"/>
      <c r="I1499" s="119">
        <f>G1499*H1499</f>
        <v>0</v>
      </c>
      <c r="J1499" s="124">
        <v>5.0000000000000001E-3</v>
      </c>
      <c r="K1499" s="125">
        <f>G1499*J1499</f>
        <v>4.9626753750000008</v>
      </c>
      <c r="L1499" s="124"/>
      <c r="M1499" s="125">
        <f>G1499*L1499</f>
        <v>0</v>
      </c>
    </row>
    <row r="1500" spans="1:13" s="155" customFormat="1" ht="33.75" outlineLevel="3">
      <c r="A1500" s="151"/>
      <c r="B1500" s="140"/>
      <c r="C1500" s="152" t="s">
        <v>2137</v>
      </c>
      <c r="D1500" s="140"/>
      <c r="E1500" s="31">
        <v>0</v>
      </c>
      <c r="F1500" s="95"/>
      <c r="G1500" s="33"/>
      <c r="H1500" s="95"/>
      <c r="I1500" s="153"/>
      <c r="J1500" s="154"/>
      <c r="K1500" s="95"/>
      <c r="L1500" s="95"/>
      <c r="M1500" s="95"/>
    </row>
    <row r="1501" spans="1:13" s="155" customFormat="1" ht="11.25" outlineLevel="3">
      <c r="A1501" s="151"/>
      <c r="B1501" s="140"/>
      <c r="C1501" s="152" t="s">
        <v>1035</v>
      </c>
      <c r="D1501" s="140"/>
      <c r="E1501" s="31">
        <v>945.27150000000006</v>
      </c>
      <c r="F1501" s="95"/>
      <c r="G1501" s="33"/>
      <c r="H1501" s="95"/>
      <c r="I1501" s="153"/>
      <c r="J1501" s="154"/>
      <c r="K1501" s="95"/>
      <c r="L1501" s="95"/>
      <c r="M1501" s="95"/>
    </row>
    <row r="1502" spans="1:13" s="57" customFormat="1" ht="12" outlineLevel="2">
      <c r="A1502" s="120">
        <v>3</v>
      </c>
      <c r="B1502" s="121" t="s">
        <v>375</v>
      </c>
      <c r="C1502" s="122" t="s">
        <v>1878</v>
      </c>
      <c r="D1502" s="123" t="s">
        <v>41</v>
      </c>
      <c r="E1502" s="24">
        <v>25.015000000000001</v>
      </c>
      <c r="F1502" s="94">
        <v>5</v>
      </c>
      <c r="G1502" s="24">
        <f>E1502*(1+F1502/100)</f>
        <v>26.265750000000001</v>
      </c>
      <c r="H1502" s="94"/>
      <c r="I1502" s="119">
        <f>G1502*H1502</f>
        <v>0</v>
      </c>
      <c r="J1502" s="124">
        <v>6.0000000000000001E-3</v>
      </c>
      <c r="K1502" s="125">
        <f>G1502*J1502</f>
        <v>0.1575945</v>
      </c>
      <c r="L1502" s="124"/>
      <c r="M1502" s="125">
        <f>G1502*L1502</f>
        <v>0</v>
      </c>
    </row>
    <row r="1503" spans="1:13" s="155" customFormat="1" ht="11.25" outlineLevel="3">
      <c r="A1503" s="151"/>
      <c r="B1503" s="140"/>
      <c r="C1503" s="152" t="s">
        <v>781</v>
      </c>
      <c r="D1503" s="140"/>
      <c r="E1503" s="31">
        <v>0</v>
      </c>
      <c r="F1503" s="95"/>
      <c r="G1503" s="33"/>
      <c r="H1503" s="95"/>
      <c r="I1503" s="153"/>
      <c r="J1503" s="154"/>
      <c r="K1503" s="95"/>
      <c r="L1503" s="95"/>
      <c r="M1503" s="95"/>
    </row>
    <row r="1504" spans="1:13" s="155" customFormat="1" ht="22.5" outlineLevel="3">
      <c r="A1504" s="151"/>
      <c r="B1504" s="140"/>
      <c r="C1504" s="152" t="s">
        <v>1970</v>
      </c>
      <c r="D1504" s="140"/>
      <c r="E1504" s="31">
        <v>25.015000000000001</v>
      </c>
      <c r="F1504" s="95"/>
      <c r="G1504" s="33"/>
      <c r="H1504" s="95"/>
      <c r="I1504" s="153"/>
      <c r="J1504" s="154"/>
      <c r="K1504" s="95"/>
      <c r="L1504" s="95"/>
      <c r="M1504" s="95"/>
    </row>
    <row r="1505" spans="1:13" s="155" customFormat="1" ht="11.25" outlineLevel="3">
      <c r="A1505" s="151"/>
      <c r="B1505" s="140"/>
      <c r="C1505" s="152" t="s">
        <v>1</v>
      </c>
      <c r="D1505" s="140"/>
      <c r="E1505" s="31">
        <v>25.015000000000001</v>
      </c>
      <c r="F1505" s="95"/>
      <c r="G1505" s="33"/>
      <c r="H1505" s="95"/>
      <c r="I1505" s="153"/>
      <c r="J1505" s="154"/>
      <c r="K1505" s="95"/>
      <c r="L1505" s="95"/>
      <c r="M1505" s="95"/>
    </row>
    <row r="1506" spans="1:13" s="57" customFormat="1" ht="24" outlineLevel="2">
      <c r="A1506" s="120">
        <v>4</v>
      </c>
      <c r="B1506" s="121" t="s">
        <v>96</v>
      </c>
      <c r="C1506" s="122" t="s">
        <v>1602</v>
      </c>
      <c r="D1506" s="123" t="s">
        <v>41</v>
      </c>
      <c r="E1506" s="24">
        <v>315.09050000000002</v>
      </c>
      <c r="F1506" s="94">
        <v>5</v>
      </c>
      <c r="G1506" s="24">
        <f>E1506*(1+F1506/100)</f>
        <v>330.84502500000002</v>
      </c>
      <c r="H1506" s="94"/>
      <c r="I1506" s="119">
        <f>G1506*H1506</f>
        <v>0</v>
      </c>
      <c r="J1506" s="124">
        <v>3.0000000000000001E-3</v>
      </c>
      <c r="K1506" s="125">
        <f>G1506*J1506</f>
        <v>0.99253507500000004</v>
      </c>
      <c r="L1506" s="124"/>
      <c r="M1506" s="125">
        <f>G1506*L1506</f>
        <v>0</v>
      </c>
    </row>
    <row r="1507" spans="1:13" s="155" customFormat="1" ht="33.75" outlineLevel="3">
      <c r="A1507" s="151"/>
      <c r="B1507" s="140"/>
      <c r="C1507" s="152" t="s">
        <v>2137</v>
      </c>
      <c r="D1507" s="140"/>
      <c r="E1507" s="31">
        <v>0</v>
      </c>
      <c r="F1507" s="95"/>
      <c r="G1507" s="33"/>
      <c r="H1507" s="95"/>
      <c r="I1507" s="153"/>
      <c r="J1507" s="154"/>
      <c r="K1507" s="95"/>
      <c r="L1507" s="95"/>
      <c r="M1507" s="95"/>
    </row>
    <row r="1508" spans="1:13" s="155" customFormat="1" ht="11.25" outlineLevel="3">
      <c r="A1508" s="151"/>
      <c r="B1508" s="140"/>
      <c r="C1508" s="152" t="s">
        <v>1034</v>
      </c>
      <c r="D1508" s="140"/>
      <c r="E1508" s="31">
        <v>315.09050000000002</v>
      </c>
      <c r="F1508" s="95"/>
      <c r="G1508" s="33"/>
      <c r="H1508" s="95"/>
      <c r="I1508" s="153"/>
      <c r="J1508" s="154"/>
      <c r="K1508" s="95"/>
      <c r="L1508" s="95"/>
      <c r="M1508" s="95"/>
    </row>
    <row r="1509" spans="1:13" s="57" customFormat="1" ht="24" outlineLevel="2">
      <c r="A1509" s="120">
        <v>5</v>
      </c>
      <c r="B1509" s="121" t="s">
        <v>222</v>
      </c>
      <c r="C1509" s="122" t="s">
        <v>2032</v>
      </c>
      <c r="D1509" s="123" t="s">
        <v>41</v>
      </c>
      <c r="E1509" s="24">
        <v>2520.7240000000002</v>
      </c>
      <c r="F1509" s="94">
        <v>0</v>
      </c>
      <c r="G1509" s="24">
        <f>E1509*(1+F1509/100)</f>
        <v>2520.7240000000002</v>
      </c>
      <c r="H1509" s="94"/>
      <c r="I1509" s="119">
        <f>G1509*H1509</f>
        <v>0</v>
      </c>
      <c r="J1509" s="124"/>
      <c r="K1509" s="125">
        <f>G1509*J1509</f>
        <v>0</v>
      </c>
      <c r="L1509" s="124"/>
      <c r="M1509" s="125">
        <f>G1509*L1509</f>
        <v>0</v>
      </c>
    </row>
    <row r="1510" spans="1:13" s="155" customFormat="1" ht="11.25" outlineLevel="3">
      <c r="A1510" s="151"/>
      <c r="B1510" s="140"/>
      <c r="C1510" s="152" t="s">
        <v>1033</v>
      </c>
      <c r="D1510" s="140"/>
      <c r="E1510" s="31">
        <v>0</v>
      </c>
      <c r="F1510" s="95"/>
      <c r="G1510" s="33"/>
      <c r="H1510" s="95"/>
      <c r="I1510" s="153"/>
      <c r="J1510" s="154"/>
      <c r="K1510" s="95"/>
      <c r="L1510" s="95"/>
      <c r="M1510" s="95"/>
    </row>
    <row r="1511" spans="1:13" s="155" customFormat="1" ht="11.25" outlineLevel="3">
      <c r="A1511" s="151"/>
      <c r="B1511" s="140"/>
      <c r="C1511" s="152" t="s">
        <v>1</v>
      </c>
      <c r="D1511" s="140"/>
      <c r="E1511" s="31">
        <v>0</v>
      </c>
      <c r="F1511" s="95"/>
      <c r="G1511" s="33"/>
      <c r="H1511" s="95"/>
      <c r="I1511" s="153"/>
      <c r="J1511" s="154"/>
      <c r="K1511" s="95"/>
      <c r="L1511" s="95"/>
      <c r="M1511" s="95"/>
    </row>
    <row r="1512" spans="1:13" s="155" customFormat="1" ht="11.25" outlineLevel="3">
      <c r="A1512" s="151"/>
      <c r="B1512" s="140"/>
      <c r="C1512" s="152" t="s">
        <v>1687</v>
      </c>
      <c r="D1512" s="140"/>
      <c r="E1512" s="31">
        <v>0</v>
      </c>
      <c r="F1512" s="95"/>
      <c r="G1512" s="33"/>
      <c r="H1512" s="95"/>
      <c r="I1512" s="153"/>
      <c r="J1512" s="154"/>
      <c r="K1512" s="95"/>
      <c r="L1512" s="95"/>
      <c r="M1512" s="95"/>
    </row>
    <row r="1513" spans="1:13" s="155" customFormat="1" ht="11.25" outlineLevel="3">
      <c r="A1513" s="151"/>
      <c r="B1513" s="140"/>
      <c r="C1513" s="152" t="s">
        <v>823</v>
      </c>
      <c r="D1513" s="140"/>
      <c r="E1513" s="31">
        <v>0</v>
      </c>
      <c r="F1513" s="95"/>
      <c r="G1513" s="33"/>
      <c r="H1513" s="95"/>
      <c r="I1513" s="153"/>
      <c r="J1513" s="154"/>
      <c r="K1513" s="95"/>
      <c r="L1513" s="95"/>
      <c r="M1513" s="95"/>
    </row>
    <row r="1514" spans="1:13" s="155" customFormat="1" ht="11.25" outlineLevel="3">
      <c r="A1514" s="151"/>
      <c r="B1514" s="140"/>
      <c r="C1514" s="152" t="s">
        <v>988</v>
      </c>
      <c r="D1514" s="140"/>
      <c r="E1514" s="31">
        <v>240.8</v>
      </c>
      <c r="F1514" s="95"/>
      <c r="G1514" s="33"/>
      <c r="H1514" s="95"/>
      <c r="I1514" s="153"/>
      <c r="J1514" s="154"/>
      <c r="K1514" s="95"/>
      <c r="L1514" s="95"/>
      <c r="M1514" s="95"/>
    </row>
    <row r="1515" spans="1:13" s="155" customFormat="1" ht="11.25" outlineLevel="3">
      <c r="A1515" s="151"/>
      <c r="B1515" s="140"/>
      <c r="C1515" s="152" t="s">
        <v>472</v>
      </c>
      <c r="D1515" s="140"/>
      <c r="E1515" s="31">
        <v>0</v>
      </c>
      <c r="F1515" s="95"/>
      <c r="G1515" s="33"/>
      <c r="H1515" s="95"/>
      <c r="I1515" s="153"/>
      <c r="J1515" s="154"/>
      <c r="K1515" s="95"/>
      <c r="L1515" s="95"/>
      <c r="M1515" s="95"/>
    </row>
    <row r="1516" spans="1:13" s="155" customFormat="1" ht="11.25" outlineLevel="3">
      <c r="A1516" s="151"/>
      <c r="B1516" s="140"/>
      <c r="C1516" s="152" t="s">
        <v>847</v>
      </c>
      <c r="D1516" s="140"/>
      <c r="E1516" s="31">
        <v>222.654</v>
      </c>
      <c r="F1516" s="95"/>
      <c r="G1516" s="33"/>
      <c r="H1516" s="95"/>
      <c r="I1516" s="153"/>
      <c r="J1516" s="154"/>
      <c r="K1516" s="95"/>
      <c r="L1516" s="95"/>
      <c r="M1516" s="95"/>
    </row>
    <row r="1517" spans="1:13" s="155" customFormat="1" ht="11.25" outlineLevel="3">
      <c r="A1517" s="151"/>
      <c r="B1517" s="140"/>
      <c r="C1517" s="152" t="s">
        <v>471</v>
      </c>
      <c r="D1517" s="140"/>
      <c r="E1517" s="31">
        <v>0</v>
      </c>
      <c r="F1517" s="95"/>
      <c r="G1517" s="33"/>
      <c r="H1517" s="95"/>
      <c r="I1517" s="153"/>
      <c r="J1517" s="154"/>
      <c r="K1517" s="95"/>
      <c r="L1517" s="95"/>
      <c r="M1517" s="95"/>
    </row>
    <row r="1518" spans="1:13" s="155" customFormat="1" ht="11.25" outlineLevel="3">
      <c r="A1518" s="151"/>
      <c r="B1518" s="140"/>
      <c r="C1518" s="152" t="s">
        <v>1272</v>
      </c>
      <c r="D1518" s="140"/>
      <c r="E1518" s="31">
        <v>680.346</v>
      </c>
      <c r="F1518" s="95"/>
      <c r="G1518" s="33"/>
      <c r="H1518" s="95"/>
      <c r="I1518" s="153"/>
      <c r="J1518" s="154"/>
      <c r="K1518" s="95"/>
      <c r="L1518" s="95"/>
      <c r="M1518" s="95"/>
    </row>
    <row r="1519" spans="1:13" s="155" customFormat="1" ht="11.25" outlineLevel="3">
      <c r="A1519" s="151"/>
      <c r="B1519" s="140"/>
      <c r="C1519" s="152" t="s">
        <v>500</v>
      </c>
      <c r="D1519" s="140"/>
      <c r="E1519" s="31">
        <v>0</v>
      </c>
      <c r="F1519" s="95"/>
      <c r="G1519" s="33"/>
      <c r="H1519" s="95"/>
      <c r="I1519" s="153"/>
      <c r="J1519" s="154"/>
      <c r="K1519" s="95"/>
      <c r="L1519" s="95"/>
      <c r="M1519" s="95"/>
    </row>
    <row r="1520" spans="1:13" s="155" customFormat="1" ht="11.25" outlineLevel="3">
      <c r="A1520" s="151"/>
      <c r="B1520" s="140"/>
      <c r="C1520" s="152" t="s">
        <v>847</v>
      </c>
      <c r="D1520" s="140"/>
      <c r="E1520" s="31">
        <v>222.654</v>
      </c>
      <c r="F1520" s="95"/>
      <c r="G1520" s="33"/>
      <c r="H1520" s="95"/>
      <c r="I1520" s="153"/>
      <c r="J1520" s="154"/>
      <c r="K1520" s="95"/>
      <c r="L1520" s="95"/>
      <c r="M1520" s="95"/>
    </row>
    <row r="1521" spans="1:13" s="155" customFormat="1" ht="11.25" outlineLevel="3">
      <c r="A1521" s="151"/>
      <c r="B1521" s="140"/>
      <c r="C1521" s="152" t="s">
        <v>1</v>
      </c>
      <c r="D1521" s="140"/>
      <c r="E1521" s="31">
        <v>1366.454</v>
      </c>
      <c r="F1521" s="95"/>
      <c r="G1521" s="33"/>
      <c r="H1521" s="95"/>
      <c r="I1521" s="153"/>
      <c r="J1521" s="154"/>
      <c r="K1521" s="95"/>
      <c r="L1521" s="95"/>
      <c r="M1521" s="95"/>
    </row>
    <row r="1522" spans="1:13" s="155" customFormat="1" ht="11.25" outlineLevel="3">
      <c r="A1522" s="151"/>
      <c r="B1522" s="140"/>
      <c r="C1522" s="152" t="s">
        <v>1322</v>
      </c>
      <c r="D1522" s="140"/>
      <c r="E1522" s="31">
        <v>0</v>
      </c>
      <c r="F1522" s="95"/>
      <c r="G1522" s="33"/>
      <c r="H1522" s="95"/>
      <c r="I1522" s="153"/>
      <c r="J1522" s="154"/>
      <c r="K1522" s="95"/>
      <c r="L1522" s="95"/>
      <c r="M1522" s="95"/>
    </row>
    <row r="1523" spans="1:13" s="155" customFormat="1" ht="22.5" outlineLevel="3">
      <c r="A1523" s="151"/>
      <c r="B1523" s="140"/>
      <c r="C1523" s="152" t="s">
        <v>2019</v>
      </c>
      <c r="D1523" s="140"/>
      <c r="E1523" s="31">
        <v>1154.27</v>
      </c>
      <c r="F1523" s="95"/>
      <c r="G1523" s="33"/>
      <c r="H1523" s="95"/>
      <c r="I1523" s="153"/>
      <c r="J1523" s="154"/>
      <c r="K1523" s="95"/>
      <c r="L1523" s="95"/>
      <c r="M1523" s="95"/>
    </row>
    <row r="1524" spans="1:13" s="155" customFormat="1" ht="11.25" outlineLevel="3">
      <c r="A1524" s="151"/>
      <c r="B1524" s="140"/>
      <c r="C1524" s="152" t="s">
        <v>1</v>
      </c>
      <c r="D1524" s="140"/>
      <c r="E1524" s="31">
        <v>1154.27</v>
      </c>
      <c r="F1524" s="95"/>
      <c r="G1524" s="33"/>
      <c r="H1524" s="95"/>
      <c r="I1524" s="153"/>
      <c r="J1524" s="154"/>
      <c r="K1524" s="95"/>
      <c r="L1524" s="95"/>
      <c r="M1524" s="95"/>
    </row>
    <row r="1525" spans="1:13" s="57" customFormat="1" ht="12" outlineLevel="2">
      <c r="A1525" s="120">
        <v>6</v>
      </c>
      <c r="B1525" s="121" t="s">
        <v>376</v>
      </c>
      <c r="C1525" s="122" t="s">
        <v>1879</v>
      </c>
      <c r="D1525" s="123" t="s">
        <v>41</v>
      </c>
      <c r="E1525" s="24">
        <v>1260.3620000000001</v>
      </c>
      <c r="F1525" s="94">
        <v>5</v>
      </c>
      <c r="G1525" s="24">
        <f>E1525*(1+F1525/100)</f>
        <v>1323.3801000000001</v>
      </c>
      <c r="H1525" s="94"/>
      <c r="I1525" s="119">
        <f>G1525*H1525</f>
        <v>0</v>
      </c>
      <c r="J1525" s="124">
        <v>7.0000000000000001E-3</v>
      </c>
      <c r="K1525" s="125">
        <f>G1525*J1525</f>
        <v>9.2636607000000009</v>
      </c>
      <c r="L1525" s="124"/>
      <c r="M1525" s="125">
        <f>G1525*L1525</f>
        <v>0</v>
      </c>
    </row>
    <row r="1526" spans="1:13" s="155" customFormat="1" ht="11.25" outlineLevel="3">
      <c r="A1526" s="151"/>
      <c r="B1526" s="140"/>
      <c r="C1526" s="152" t="s">
        <v>1033</v>
      </c>
      <c r="D1526" s="140"/>
      <c r="E1526" s="31">
        <v>0</v>
      </c>
      <c r="F1526" s="95"/>
      <c r="G1526" s="33"/>
      <c r="H1526" s="95"/>
      <c r="I1526" s="153"/>
      <c r="J1526" s="154"/>
      <c r="K1526" s="95"/>
      <c r="L1526" s="95"/>
      <c r="M1526" s="95"/>
    </row>
    <row r="1527" spans="1:13" s="155" customFormat="1" ht="11.25" outlineLevel="3">
      <c r="A1527" s="151"/>
      <c r="B1527" s="140"/>
      <c r="C1527" s="152" t="s">
        <v>920</v>
      </c>
      <c r="D1527" s="140"/>
      <c r="E1527" s="31">
        <v>1260.3620000000001</v>
      </c>
      <c r="F1527" s="95"/>
      <c r="G1527" s="33"/>
      <c r="H1527" s="95"/>
      <c r="I1527" s="153"/>
      <c r="J1527" s="154"/>
      <c r="K1527" s="95"/>
      <c r="L1527" s="95"/>
      <c r="M1527" s="95"/>
    </row>
    <row r="1528" spans="1:13" s="57" customFormat="1" ht="12" outlineLevel="2">
      <c r="A1528" s="120">
        <v>7</v>
      </c>
      <c r="B1528" s="121" t="s">
        <v>373</v>
      </c>
      <c r="C1528" s="122" t="s">
        <v>1860</v>
      </c>
      <c r="D1528" s="123" t="s">
        <v>41</v>
      </c>
      <c r="E1528" s="24">
        <v>1260.3620000000001</v>
      </c>
      <c r="F1528" s="94">
        <v>5</v>
      </c>
      <c r="G1528" s="24">
        <f>E1528*(1+F1528/100)</f>
        <v>1323.3801000000001</v>
      </c>
      <c r="H1528" s="94"/>
      <c r="I1528" s="119">
        <f>G1528*H1528</f>
        <v>0</v>
      </c>
      <c r="J1528" s="124">
        <v>4.0000000000000001E-3</v>
      </c>
      <c r="K1528" s="125">
        <f>G1528*J1528</f>
        <v>5.2935204000000002</v>
      </c>
      <c r="L1528" s="124"/>
      <c r="M1528" s="125">
        <f>G1528*L1528</f>
        <v>0</v>
      </c>
    </row>
    <row r="1529" spans="1:13" s="155" customFormat="1" ht="11.25" outlineLevel="3">
      <c r="A1529" s="151"/>
      <c r="B1529" s="140"/>
      <c r="C1529" s="152" t="s">
        <v>1033</v>
      </c>
      <c r="D1529" s="140"/>
      <c r="E1529" s="31">
        <v>0</v>
      </c>
      <c r="F1529" s="95"/>
      <c r="G1529" s="33"/>
      <c r="H1529" s="95"/>
      <c r="I1529" s="153"/>
      <c r="J1529" s="154"/>
      <c r="K1529" s="95"/>
      <c r="L1529" s="95"/>
      <c r="M1529" s="95"/>
    </row>
    <row r="1530" spans="1:13" s="155" customFormat="1" ht="11.25" outlineLevel="3">
      <c r="A1530" s="151"/>
      <c r="B1530" s="140"/>
      <c r="C1530" s="152" t="s">
        <v>920</v>
      </c>
      <c r="D1530" s="140"/>
      <c r="E1530" s="31">
        <v>1260.3620000000001</v>
      </c>
      <c r="F1530" s="95"/>
      <c r="G1530" s="33"/>
      <c r="H1530" s="95"/>
      <c r="I1530" s="153"/>
      <c r="J1530" s="154"/>
      <c r="K1530" s="95"/>
      <c r="L1530" s="95"/>
      <c r="M1530" s="95"/>
    </row>
    <row r="1531" spans="1:13" s="57" customFormat="1" ht="24" outlineLevel="2">
      <c r="A1531" s="120">
        <v>8</v>
      </c>
      <c r="B1531" s="121" t="s">
        <v>224</v>
      </c>
      <c r="C1531" s="122" t="s">
        <v>2002</v>
      </c>
      <c r="D1531" s="123" t="s">
        <v>11</v>
      </c>
      <c r="E1531" s="24">
        <v>3470.5179000000003</v>
      </c>
      <c r="F1531" s="94">
        <v>0</v>
      </c>
      <c r="G1531" s="24">
        <f>E1531*(1+F1531/100)</f>
        <v>3470.5179000000003</v>
      </c>
      <c r="H1531" s="94"/>
      <c r="I1531" s="119">
        <f>G1531*H1531</f>
        <v>0</v>
      </c>
      <c r="J1531" s="124">
        <v>5.0000000000000002E-5</v>
      </c>
      <c r="K1531" s="125">
        <f>G1531*J1531</f>
        <v>0.17352589500000001</v>
      </c>
      <c r="L1531" s="124"/>
      <c r="M1531" s="125">
        <f>G1531*L1531</f>
        <v>0</v>
      </c>
    </row>
    <row r="1532" spans="1:13" s="155" customFormat="1" ht="33.75" outlineLevel="3">
      <c r="A1532" s="151"/>
      <c r="B1532" s="140"/>
      <c r="C1532" s="152" t="s">
        <v>2134</v>
      </c>
      <c r="D1532" s="140"/>
      <c r="E1532" s="31">
        <v>0</v>
      </c>
      <c r="F1532" s="95"/>
      <c r="G1532" s="33"/>
      <c r="H1532" s="95"/>
      <c r="I1532" s="153"/>
      <c r="J1532" s="154"/>
      <c r="K1532" s="95"/>
      <c r="L1532" s="95"/>
      <c r="M1532" s="95"/>
    </row>
    <row r="1533" spans="1:13" s="155" customFormat="1" ht="11.25" outlineLevel="3">
      <c r="A1533" s="151"/>
      <c r="B1533" s="140"/>
      <c r="C1533" s="152" t="s">
        <v>1020</v>
      </c>
      <c r="D1533" s="140"/>
      <c r="E1533" s="31">
        <v>3470.5179000000003</v>
      </c>
      <c r="F1533" s="95"/>
      <c r="G1533" s="33"/>
      <c r="H1533" s="95"/>
      <c r="I1533" s="153"/>
      <c r="J1533" s="154"/>
      <c r="K1533" s="95"/>
      <c r="L1533" s="95"/>
      <c r="M1533" s="95"/>
    </row>
    <row r="1534" spans="1:13" s="57" customFormat="1" ht="24" outlineLevel="2">
      <c r="A1534" s="120">
        <v>9</v>
      </c>
      <c r="B1534" s="121" t="s">
        <v>109</v>
      </c>
      <c r="C1534" s="122" t="s">
        <v>1936</v>
      </c>
      <c r="D1534" s="123" t="s">
        <v>42</v>
      </c>
      <c r="E1534" s="24">
        <v>8.3292432000000005</v>
      </c>
      <c r="F1534" s="94">
        <v>12</v>
      </c>
      <c r="G1534" s="24">
        <f>E1534*(1+F1534/100)</f>
        <v>9.3287523840000013</v>
      </c>
      <c r="H1534" s="94"/>
      <c r="I1534" s="119">
        <f>G1534*H1534</f>
        <v>0</v>
      </c>
      <c r="J1534" s="124">
        <v>0.55000000000000004</v>
      </c>
      <c r="K1534" s="125">
        <f>G1534*J1534</f>
        <v>5.1308138112000012</v>
      </c>
      <c r="L1534" s="124"/>
      <c r="M1534" s="125">
        <f>G1534*L1534</f>
        <v>0</v>
      </c>
    </row>
    <row r="1535" spans="1:13" s="155" customFormat="1" ht="11.25" outlineLevel="3">
      <c r="A1535" s="151"/>
      <c r="B1535" s="140"/>
      <c r="C1535" s="152" t="s">
        <v>1669</v>
      </c>
      <c r="D1535" s="140"/>
      <c r="E1535" s="31">
        <v>8.3292432000000005</v>
      </c>
      <c r="F1535" s="95"/>
      <c r="G1535" s="33"/>
      <c r="H1535" s="95"/>
      <c r="I1535" s="153"/>
      <c r="J1535" s="154"/>
      <c r="K1535" s="95"/>
      <c r="L1535" s="95"/>
      <c r="M1535" s="95"/>
    </row>
    <row r="1536" spans="1:13" s="57" customFormat="1" ht="12" outlineLevel="2">
      <c r="A1536" s="120">
        <v>10</v>
      </c>
      <c r="B1536" s="121" t="s">
        <v>223</v>
      </c>
      <c r="C1536" s="122" t="s">
        <v>1914</v>
      </c>
      <c r="D1536" s="123" t="s">
        <v>41</v>
      </c>
      <c r="E1536" s="24">
        <v>1285.377</v>
      </c>
      <c r="F1536" s="94">
        <v>0</v>
      </c>
      <c r="G1536" s="24">
        <f>E1536*(1+F1536/100)</f>
        <v>1285.377</v>
      </c>
      <c r="H1536" s="94"/>
      <c r="I1536" s="119">
        <f>G1536*H1536</f>
        <v>0</v>
      </c>
      <c r="J1536" s="124">
        <v>1.0000000000000001E-5</v>
      </c>
      <c r="K1536" s="125">
        <f>G1536*J1536</f>
        <v>1.285377E-2</v>
      </c>
      <c r="L1536" s="124"/>
      <c r="M1536" s="125">
        <f>G1536*L1536</f>
        <v>0</v>
      </c>
    </row>
    <row r="1537" spans="1:13" s="155" customFormat="1" ht="11.25" outlineLevel="3">
      <c r="A1537" s="151"/>
      <c r="B1537" s="140"/>
      <c r="C1537" s="152" t="s">
        <v>782</v>
      </c>
      <c r="D1537" s="140"/>
      <c r="E1537" s="31">
        <v>0</v>
      </c>
      <c r="F1537" s="95"/>
      <c r="G1537" s="33"/>
      <c r="H1537" s="95"/>
      <c r="I1537" s="153"/>
      <c r="J1537" s="154"/>
      <c r="K1537" s="95"/>
      <c r="L1537" s="95"/>
      <c r="M1537" s="95"/>
    </row>
    <row r="1538" spans="1:13" s="155" customFormat="1" ht="11.25" outlineLevel="3">
      <c r="A1538" s="151"/>
      <c r="B1538" s="140"/>
      <c r="C1538" s="152" t="s">
        <v>921</v>
      </c>
      <c r="D1538" s="140"/>
      <c r="E1538" s="31">
        <v>1285.377</v>
      </c>
      <c r="F1538" s="95"/>
      <c r="G1538" s="33"/>
      <c r="H1538" s="95"/>
      <c r="I1538" s="153"/>
      <c r="J1538" s="154"/>
      <c r="K1538" s="95"/>
      <c r="L1538" s="95"/>
      <c r="M1538" s="95"/>
    </row>
    <row r="1539" spans="1:13" s="57" customFormat="1" ht="24" outlineLevel="2">
      <c r="A1539" s="120">
        <v>11</v>
      </c>
      <c r="B1539" s="121" t="s">
        <v>94</v>
      </c>
      <c r="C1539" s="122" t="s">
        <v>1976</v>
      </c>
      <c r="D1539" s="123" t="s">
        <v>41</v>
      </c>
      <c r="E1539" s="24">
        <v>1285.377</v>
      </c>
      <c r="F1539" s="94">
        <v>15</v>
      </c>
      <c r="G1539" s="24">
        <f>E1539*(1+F1539/100)</f>
        <v>1478.1835499999997</v>
      </c>
      <c r="H1539" s="94"/>
      <c r="I1539" s="119">
        <f>G1539*H1539</f>
        <v>0</v>
      </c>
      <c r="J1539" s="124">
        <v>1.3999999999999999E-4</v>
      </c>
      <c r="K1539" s="125">
        <f>G1539*J1539</f>
        <v>0.20694569699999996</v>
      </c>
      <c r="L1539" s="124"/>
      <c r="M1539" s="125">
        <f>G1539*L1539</f>
        <v>0</v>
      </c>
    </row>
    <row r="1540" spans="1:13" s="57" customFormat="1" ht="12" outlineLevel="2">
      <c r="A1540" s="120">
        <v>12</v>
      </c>
      <c r="B1540" s="121" t="s">
        <v>347</v>
      </c>
      <c r="C1540" s="122" t="s">
        <v>1880</v>
      </c>
      <c r="D1540" s="123" t="s">
        <v>0</v>
      </c>
      <c r="E1540" s="24">
        <f>SUM(I1480:I1539)/100</f>
        <v>0</v>
      </c>
      <c r="F1540" s="94">
        <v>0</v>
      </c>
      <c r="G1540" s="24">
        <f>E1540*(1+F1540/100)</f>
        <v>0</v>
      </c>
      <c r="H1540" s="94"/>
      <c r="I1540" s="119">
        <f>G1540*H1540</f>
        <v>0</v>
      </c>
      <c r="J1540" s="124"/>
      <c r="K1540" s="125">
        <f>G1540*J1540</f>
        <v>0</v>
      </c>
      <c r="L1540" s="124"/>
      <c r="M1540" s="125">
        <f>G1540*L1540</f>
        <v>0</v>
      </c>
    </row>
    <row r="1541" spans="1:13" s="117" customFormat="1" ht="12.75" customHeight="1" outlineLevel="2">
      <c r="A1541" s="156"/>
      <c r="B1541" s="157"/>
      <c r="C1541" s="158"/>
      <c r="D1541" s="157"/>
      <c r="E1541" s="43"/>
      <c r="F1541" s="96"/>
      <c r="G1541" s="43"/>
      <c r="H1541" s="96"/>
      <c r="I1541" s="115"/>
      <c r="J1541" s="159"/>
      <c r="K1541" s="96"/>
      <c r="L1541" s="96"/>
      <c r="M1541" s="96"/>
    </row>
    <row r="1542" spans="1:13" s="176" customFormat="1" ht="16.5" customHeight="1" outlineLevel="1">
      <c r="A1542" s="170"/>
      <c r="B1542" s="171"/>
      <c r="C1542" s="171" t="s">
        <v>2748</v>
      </c>
      <c r="D1542" s="172"/>
      <c r="E1542" s="20"/>
      <c r="F1542" s="93"/>
      <c r="G1542" s="20"/>
      <c r="H1542" s="93"/>
      <c r="I1542" s="173">
        <f>SUBTOTAL(9,I1543:I1688)</f>
        <v>0</v>
      </c>
      <c r="J1542" s="174"/>
      <c r="K1542" s="175">
        <f>SUBTOTAL(9,K1543:K1688)</f>
        <v>12.253663490320003</v>
      </c>
      <c r="L1542" s="93"/>
      <c r="M1542" s="175">
        <f>SUBTOTAL(9,M1543:M1688)</f>
        <v>2.4683267200000003</v>
      </c>
    </row>
    <row r="1543" spans="1:13" s="57" customFormat="1" ht="12" outlineLevel="2">
      <c r="A1543" s="120">
        <v>1</v>
      </c>
      <c r="B1543" s="121" t="s">
        <v>241</v>
      </c>
      <c r="C1543" s="122" t="s">
        <v>1515</v>
      </c>
      <c r="D1543" s="123" t="s">
        <v>47</v>
      </c>
      <c r="E1543" s="24">
        <v>1</v>
      </c>
      <c r="F1543" s="94">
        <v>0</v>
      </c>
      <c r="G1543" s="24">
        <f>E1543*(1+F1543/100)</f>
        <v>1</v>
      </c>
      <c r="H1543" s="94"/>
      <c r="I1543" s="119">
        <f>G1543*H1543</f>
        <v>0</v>
      </c>
      <c r="J1543" s="124"/>
      <c r="K1543" s="125">
        <f>G1543*J1543</f>
        <v>0</v>
      </c>
      <c r="L1543" s="124">
        <v>0.2</v>
      </c>
      <c r="M1543" s="125">
        <f>G1543*L1543</f>
        <v>0.2</v>
      </c>
    </row>
    <row r="1544" spans="1:13" s="155" customFormat="1" ht="11.25" outlineLevel="3">
      <c r="A1544" s="151"/>
      <c r="B1544" s="140"/>
      <c r="C1544" s="152" t="s">
        <v>453</v>
      </c>
      <c r="D1544" s="140"/>
      <c r="E1544" s="31">
        <v>0</v>
      </c>
      <c r="F1544" s="95"/>
      <c r="G1544" s="33"/>
      <c r="H1544" s="95"/>
      <c r="I1544" s="153"/>
      <c r="J1544" s="154"/>
      <c r="K1544" s="95"/>
      <c r="L1544" s="95"/>
      <c r="M1544" s="95"/>
    </row>
    <row r="1545" spans="1:13" s="155" customFormat="1" ht="11.25" outlineLevel="3">
      <c r="A1545" s="151"/>
      <c r="B1545" s="140"/>
      <c r="C1545" s="152" t="s">
        <v>496</v>
      </c>
      <c r="D1545" s="140"/>
      <c r="E1545" s="31">
        <v>1</v>
      </c>
      <c r="F1545" s="95"/>
      <c r="G1545" s="33"/>
      <c r="H1545" s="95"/>
      <c r="I1545" s="153"/>
      <c r="J1545" s="154"/>
      <c r="K1545" s="95"/>
      <c r="L1545" s="95"/>
      <c r="M1545" s="95"/>
    </row>
    <row r="1546" spans="1:13" s="57" customFormat="1" ht="24" outlineLevel="2">
      <c r="A1546" s="120">
        <v>2</v>
      </c>
      <c r="B1546" s="121" t="s">
        <v>230</v>
      </c>
      <c r="C1546" s="122" t="s">
        <v>1997</v>
      </c>
      <c r="D1546" s="123" t="s">
        <v>11</v>
      </c>
      <c r="E1546" s="24">
        <v>41.2</v>
      </c>
      <c r="F1546" s="94">
        <v>0</v>
      </c>
      <c r="G1546" s="24">
        <f>E1546*(1+F1546/100)</f>
        <v>41.2</v>
      </c>
      <c r="H1546" s="94"/>
      <c r="I1546" s="119">
        <f>G1546*H1546</f>
        <v>0</v>
      </c>
      <c r="J1546" s="124"/>
      <c r="K1546" s="125">
        <f>G1546*J1546</f>
        <v>0</v>
      </c>
      <c r="L1546" s="124">
        <v>6.6E-3</v>
      </c>
      <c r="M1546" s="125">
        <f>G1546*L1546</f>
        <v>0.27192</v>
      </c>
    </row>
    <row r="1547" spans="1:13" s="155" customFormat="1" ht="11.25" outlineLevel="3">
      <c r="A1547" s="151"/>
      <c r="B1547" s="140"/>
      <c r="C1547" s="152" t="s">
        <v>453</v>
      </c>
      <c r="D1547" s="140"/>
      <c r="E1547" s="31">
        <v>0</v>
      </c>
      <c r="F1547" s="95"/>
      <c r="G1547" s="33"/>
      <c r="H1547" s="95"/>
      <c r="I1547" s="153"/>
      <c r="J1547" s="154"/>
      <c r="K1547" s="95"/>
      <c r="L1547" s="95"/>
      <c r="M1547" s="95"/>
    </row>
    <row r="1548" spans="1:13" s="155" customFormat="1" ht="11.25" outlineLevel="3">
      <c r="A1548" s="151"/>
      <c r="B1548" s="140"/>
      <c r="C1548" s="152" t="s">
        <v>440</v>
      </c>
      <c r="D1548" s="140"/>
      <c r="E1548" s="31">
        <v>0</v>
      </c>
      <c r="F1548" s="95"/>
      <c r="G1548" s="33"/>
      <c r="H1548" s="95"/>
      <c r="I1548" s="153"/>
      <c r="J1548" s="154"/>
      <c r="K1548" s="95"/>
      <c r="L1548" s="95"/>
      <c r="M1548" s="95"/>
    </row>
    <row r="1549" spans="1:13" s="155" customFormat="1" ht="11.25" outlineLevel="3">
      <c r="A1549" s="151"/>
      <c r="B1549" s="140"/>
      <c r="C1549" s="152" t="s">
        <v>1284</v>
      </c>
      <c r="D1549" s="140"/>
      <c r="E1549" s="31">
        <v>22</v>
      </c>
      <c r="F1549" s="95"/>
      <c r="G1549" s="33"/>
      <c r="H1549" s="95"/>
      <c r="I1549" s="153"/>
      <c r="J1549" s="154"/>
      <c r="K1549" s="95"/>
      <c r="L1549" s="95"/>
      <c r="M1549" s="95"/>
    </row>
    <row r="1550" spans="1:13" s="155" customFormat="1" ht="11.25" outlineLevel="3">
      <c r="A1550" s="151"/>
      <c r="B1550" s="140"/>
      <c r="C1550" s="152" t="s">
        <v>1061</v>
      </c>
      <c r="D1550" s="140"/>
      <c r="E1550" s="31">
        <v>6</v>
      </c>
      <c r="F1550" s="95"/>
      <c r="G1550" s="33"/>
      <c r="H1550" s="95"/>
      <c r="I1550" s="153"/>
      <c r="J1550" s="154"/>
      <c r="K1550" s="95"/>
      <c r="L1550" s="95"/>
      <c r="M1550" s="95"/>
    </row>
    <row r="1551" spans="1:13" s="155" customFormat="1" ht="11.25" outlineLevel="3">
      <c r="A1551" s="151"/>
      <c r="B1551" s="140"/>
      <c r="C1551" s="152" t="s">
        <v>961</v>
      </c>
      <c r="D1551" s="140"/>
      <c r="E1551" s="31">
        <v>0</v>
      </c>
      <c r="F1551" s="95"/>
      <c r="G1551" s="33"/>
      <c r="H1551" s="95"/>
      <c r="I1551" s="153"/>
      <c r="J1551" s="154"/>
      <c r="K1551" s="95"/>
      <c r="L1551" s="95"/>
      <c r="M1551" s="95"/>
    </row>
    <row r="1552" spans="1:13" s="155" customFormat="1" ht="11.25" outlineLevel="3">
      <c r="A1552" s="151"/>
      <c r="B1552" s="140"/>
      <c r="C1552" s="152" t="s">
        <v>1099</v>
      </c>
      <c r="D1552" s="140"/>
      <c r="E1552" s="31">
        <v>4.2</v>
      </c>
      <c r="F1552" s="95"/>
      <c r="G1552" s="33"/>
      <c r="H1552" s="95"/>
      <c r="I1552" s="153"/>
      <c r="J1552" s="154"/>
      <c r="K1552" s="95"/>
      <c r="L1552" s="95"/>
      <c r="M1552" s="95"/>
    </row>
    <row r="1553" spans="1:13" s="155" customFormat="1" ht="11.25" outlineLevel="3">
      <c r="A1553" s="151"/>
      <c r="B1553" s="140"/>
      <c r="C1553" s="152" t="s">
        <v>1242</v>
      </c>
      <c r="D1553" s="140"/>
      <c r="E1553" s="31">
        <v>2.4</v>
      </c>
      <c r="F1553" s="95"/>
      <c r="G1553" s="33"/>
      <c r="H1553" s="95"/>
      <c r="I1553" s="153"/>
      <c r="J1553" s="154"/>
      <c r="K1553" s="95"/>
      <c r="L1553" s="95"/>
      <c r="M1553" s="95"/>
    </row>
    <row r="1554" spans="1:13" s="155" customFormat="1" ht="11.25" outlineLevel="3">
      <c r="A1554" s="151"/>
      <c r="B1554" s="140"/>
      <c r="C1554" s="152" t="s">
        <v>962</v>
      </c>
      <c r="D1554" s="140"/>
      <c r="E1554" s="31">
        <v>0</v>
      </c>
      <c r="F1554" s="95"/>
      <c r="G1554" s="33"/>
      <c r="H1554" s="95"/>
      <c r="I1554" s="153"/>
      <c r="J1554" s="154"/>
      <c r="K1554" s="95"/>
      <c r="L1554" s="95"/>
      <c r="M1554" s="95"/>
    </row>
    <row r="1555" spans="1:13" s="155" customFormat="1" ht="11.25" outlineLevel="3">
      <c r="A1555" s="151"/>
      <c r="B1555" s="140"/>
      <c r="C1555" s="152" t="s">
        <v>1099</v>
      </c>
      <c r="D1555" s="140"/>
      <c r="E1555" s="31">
        <v>4.2</v>
      </c>
      <c r="F1555" s="95"/>
      <c r="G1555" s="33"/>
      <c r="H1555" s="95"/>
      <c r="I1555" s="153"/>
      <c r="J1555" s="154"/>
      <c r="K1555" s="95"/>
      <c r="L1555" s="95"/>
      <c r="M1555" s="95"/>
    </row>
    <row r="1556" spans="1:13" s="155" customFormat="1" ht="11.25" outlineLevel="3">
      <c r="A1556" s="151"/>
      <c r="B1556" s="140"/>
      <c r="C1556" s="152" t="s">
        <v>1242</v>
      </c>
      <c r="D1556" s="140"/>
      <c r="E1556" s="31">
        <v>2.4</v>
      </c>
      <c r="F1556" s="95"/>
      <c r="G1556" s="33"/>
      <c r="H1556" s="95"/>
      <c r="I1556" s="153"/>
      <c r="J1556" s="154"/>
      <c r="K1556" s="95"/>
      <c r="L1556" s="95"/>
      <c r="M1556" s="95"/>
    </row>
    <row r="1557" spans="1:13" s="57" customFormat="1" ht="12" outlineLevel="2">
      <c r="A1557" s="120">
        <v>3</v>
      </c>
      <c r="B1557" s="121" t="s">
        <v>233</v>
      </c>
      <c r="C1557" s="122" t="s">
        <v>1443</v>
      </c>
      <c r="D1557" s="123" t="s">
        <v>41</v>
      </c>
      <c r="E1557" s="24">
        <v>33</v>
      </c>
      <c r="F1557" s="94">
        <v>0</v>
      </c>
      <c r="G1557" s="24">
        <f>E1557*(1+F1557/100)</f>
        <v>33</v>
      </c>
      <c r="H1557" s="94"/>
      <c r="I1557" s="119">
        <f>G1557*H1557</f>
        <v>0</v>
      </c>
      <c r="J1557" s="124"/>
      <c r="K1557" s="125">
        <f>G1557*J1557</f>
        <v>0</v>
      </c>
      <c r="L1557" s="124">
        <v>1.4999999999999999E-2</v>
      </c>
      <c r="M1557" s="125">
        <f>G1557*L1557</f>
        <v>0.495</v>
      </c>
    </row>
    <row r="1558" spans="1:13" s="155" customFormat="1" ht="11.25" outlineLevel="3">
      <c r="A1558" s="151"/>
      <c r="B1558" s="140"/>
      <c r="C1558" s="152" t="s">
        <v>560</v>
      </c>
      <c r="D1558" s="140"/>
      <c r="E1558" s="31">
        <v>0</v>
      </c>
      <c r="F1558" s="95"/>
      <c r="G1558" s="33"/>
      <c r="H1558" s="95"/>
      <c r="I1558" s="153"/>
      <c r="J1558" s="154"/>
      <c r="K1558" s="95"/>
      <c r="L1558" s="95"/>
      <c r="M1558" s="95"/>
    </row>
    <row r="1559" spans="1:13" s="155" customFormat="1" ht="11.25" outlineLevel="3">
      <c r="A1559" s="151"/>
      <c r="B1559" s="140"/>
      <c r="C1559" s="152" t="s">
        <v>440</v>
      </c>
      <c r="D1559" s="140"/>
      <c r="E1559" s="31">
        <v>0</v>
      </c>
      <c r="F1559" s="95"/>
      <c r="G1559" s="33"/>
      <c r="H1559" s="95"/>
      <c r="I1559" s="153"/>
      <c r="J1559" s="154"/>
      <c r="K1559" s="95"/>
      <c r="L1559" s="95"/>
      <c r="M1559" s="95"/>
    </row>
    <row r="1560" spans="1:13" s="155" customFormat="1" ht="11.25" outlineLevel="3">
      <c r="A1560" s="151"/>
      <c r="B1560" s="140"/>
      <c r="C1560" s="152" t="s">
        <v>388</v>
      </c>
      <c r="D1560" s="140"/>
      <c r="E1560" s="31">
        <v>33</v>
      </c>
      <c r="F1560" s="95"/>
      <c r="G1560" s="33"/>
      <c r="H1560" s="95"/>
      <c r="I1560" s="153"/>
      <c r="J1560" s="154"/>
      <c r="K1560" s="95"/>
      <c r="L1560" s="95"/>
      <c r="M1560" s="95"/>
    </row>
    <row r="1561" spans="1:13" s="57" customFormat="1" ht="24" outlineLevel="2">
      <c r="A1561" s="120">
        <v>4</v>
      </c>
      <c r="B1561" s="121" t="s">
        <v>234</v>
      </c>
      <c r="C1561" s="122" t="s">
        <v>1983</v>
      </c>
      <c r="D1561" s="123" t="s">
        <v>11</v>
      </c>
      <c r="E1561" s="24">
        <v>12</v>
      </c>
      <c r="F1561" s="94">
        <v>0</v>
      </c>
      <c r="G1561" s="24">
        <f>E1561*(1+F1561/100)</f>
        <v>12</v>
      </c>
      <c r="H1561" s="94"/>
      <c r="I1561" s="119">
        <f>G1561*H1561</f>
        <v>0</v>
      </c>
      <c r="J1561" s="124"/>
      <c r="K1561" s="125">
        <f>G1561*J1561</f>
        <v>0</v>
      </c>
      <c r="L1561" s="124">
        <v>4.4000000000000003E-3</v>
      </c>
      <c r="M1561" s="125">
        <f>G1561*L1561</f>
        <v>5.28E-2</v>
      </c>
    </row>
    <row r="1562" spans="1:13" s="155" customFormat="1" ht="11.25" outlineLevel="3">
      <c r="A1562" s="151"/>
      <c r="B1562" s="140"/>
      <c r="C1562" s="152" t="s">
        <v>961</v>
      </c>
      <c r="D1562" s="140"/>
      <c r="E1562" s="31">
        <v>0</v>
      </c>
      <c r="F1562" s="95"/>
      <c r="G1562" s="33"/>
      <c r="H1562" s="95"/>
      <c r="I1562" s="153"/>
      <c r="J1562" s="154"/>
      <c r="K1562" s="95"/>
      <c r="L1562" s="95"/>
      <c r="M1562" s="95"/>
    </row>
    <row r="1563" spans="1:13" s="155" customFormat="1" ht="11.25" outlineLevel="3">
      <c r="A1563" s="151"/>
      <c r="B1563" s="140"/>
      <c r="C1563" s="152" t="s">
        <v>1534</v>
      </c>
      <c r="D1563" s="140"/>
      <c r="E1563" s="31">
        <v>6</v>
      </c>
      <c r="F1563" s="95"/>
      <c r="G1563" s="33"/>
      <c r="H1563" s="95"/>
      <c r="I1563" s="153"/>
      <c r="J1563" s="154"/>
      <c r="K1563" s="95"/>
      <c r="L1563" s="95"/>
      <c r="M1563" s="95"/>
    </row>
    <row r="1564" spans="1:13" s="155" customFormat="1" ht="11.25" outlineLevel="3">
      <c r="A1564" s="151"/>
      <c r="B1564" s="140"/>
      <c r="C1564" s="152" t="s">
        <v>962</v>
      </c>
      <c r="D1564" s="140"/>
      <c r="E1564" s="31">
        <v>0</v>
      </c>
      <c r="F1564" s="95"/>
      <c r="G1564" s="33"/>
      <c r="H1564" s="95"/>
      <c r="I1564" s="153"/>
      <c r="J1564" s="154"/>
      <c r="K1564" s="95"/>
      <c r="L1564" s="95"/>
      <c r="M1564" s="95"/>
    </row>
    <row r="1565" spans="1:13" s="155" customFormat="1" ht="11.25" outlineLevel="3">
      <c r="A1565" s="151"/>
      <c r="B1565" s="140"/>
      <c r="C1565" s="152" t="s">
        <v>1534</v>
      </c>
      <c r="D1565" s="140"/>
      <c r="E1565" s="31">
        <v>6</v>
      </c>
      <c r="F1565" s="95"/>
      <c r="G1565" s="33"/>
      <c r="H1565" s="95"/>
      <c r="I1565" s="153"/>
      <c r="J1565" s="154"/>
      <c r="K1565" s="95"/>
      <c r="L1565" s="95"/>
      <c r="M1565" s="95"/>
    </row>
    <row r="1566" spans="1:13" s="57" customFormat="1" ht="24" outlineLevel="2">
      <c r="A1566" s="120">
        <v>5</v>
      </c>
      <c r="B1566" s="121" t="s">
        <v>405</v>
      </c>
      <c r="C1566" s="122" t="s">
        <v>2092</v>
      </c>
      <c r="D1566" s="123" t="s">
        <v>40</v>
      </c>
      <c r="E1566" s="24">
        <v>2281.5744000000004</v>
      </c>
      <c r="F1566" s="94">
        <v>0</v>
      </c>
      <c r="G1566" s="24">
        <f>E1566*(1+F1566/100)</f>
        <v>2281.5744000000004</v>
      </c>
      <c r="H1566" s="94"/>
      <c r="I1566" s="119">
        <f>G1566*H1566</f>
        <v>0</v>
      </c>
      <c r="J1566" s="124"/>
      <c r="K1566" s="125">
        <f>G1566*J1566</f>
        <v>0</v>
      </c>
      <c r="L1566" s="124"/>
      <c r="M1566" s="125">
        <f>G1566*L1566</f>
        <v>0</v>
      </c>
    </row>
    <row r="1567" spans="1:13" s="155" customFormat="1" ht="11.25" outlineLevel="3">
      <c r="A1567" s="151"/>
      <c r="B1567" s="140"/>
      <c r="C1567" s="152" t="s">
        <v>453</v>
      </c>
      <c r="D1567" s="140"/>
      <c r="E1567" s="31">
        <v>0</v>
      </c>
      <c r="F1567" s="95"/>
      <c r="G1567" s="33"/>
      <c r="H1567" s="95"/>
      <c r="I1567" s="153"/>
      <c r="J1567" s="154"/>
      <c r="K1567" s="95"/>
      <c r="L1567" s="95"/>
      <c r="M1567" s="95"/>
    </row>
    <row r="1568" spans="1:13" s="155" customFormat="1" ht="11.25" outlineLevel="3">
      <c r="A1568" s="151"/>
      <c r="B1568" s="140"/>
      <c r="C1568" s="152" t="s">
        <v>1012</v>
      </c>
      <c r="D1568" s="140"/>
      <c r="E1568" s="31">
        <v>0</v>
      </c>
      <c r="F1568" s="95"/>
      <c r="G1568" s="33"/>
      <c r="H1568" s="95"/>
      <c r="I1568" s="153"/>
      <c r="J1568" s="154"/>
      <c r="K1568" s="95"/>
      <c r="L1568" s="95"/>
      <c r="M1568" s="95"/>
    </row>
    <row r="1569" spans="1:13" s="155" customFormat="1" ht="11.25" outlineLevel="3">
      <c r="A1569" s="151"/>
      <c r="B1569" s="140"/>
      <c r="C1569" s="152" t="s">
        <v>1133</v>
      </c>
      <c r="D1569" s="140"/>
      <c r="E1569" s="31">
        <v>471.88000000000005</v>
      </c>
      <c r="F1569" s="95"/>
      <c r="G1569" s="33"/>
      <c r="H1569" s="95"/>
      <c r="I1569" s="153"/>
      <c r="J1569" s="154"/>
      <c r="K1569" s="95"/>
      <c r="L1569" s="95"/>
      <c r="M1569" s="95"/>
    </row>
    <row r="1570" spans="1:13" s="155" customFormat="1" ht="11.25" outlineLevel="3">
      <c r="A1570" s="151"/>
      <c r="B1570" s="140"/>
      <c r="C1570" s="152" t="s">
        <v>1403</v>
      </c>
      <c r="D1570" s="140"/>
      <c r="E1570" s="31">
        <v>236.88000000000002</v>
      </c>
      <c r="F1570" s="95"/>
      <c r="G1570" s="33"/>
      <c r="H1570" s="95"/>
      <c r="I1570" s="153"/>
      <c r="J1570" s="154"/>
      <c r="K1570" s="95"/>
      <c r="L1570" s="95"/>
      <c r="M1570" s="95"/>
    </row>
    <row r="1571" spans="1:13" s="155" customFormat="1" ht="11.25" outlineLevel="3">
      <c r="A1571" s="151"/>
      <c r="B1571" s="140"/>
      <c r="C1571" s="152" t="s">
        <v>961</v>
      </c>
      <c r="D1571" s="140"/>
      <c r="E1571" s="31">
        <v>0</v>
      </c>
      <c r="F1571" s="95"/>
      <c r="G1571" s="33"/>
      <c r="H1571" s="95"/>
      <c r="I1571" s="153"/>
      <c r="J1571" s="154"/>
      <c r="K1571" s="95"/>
      <c r="L1571" s="95"/>
      <c r="M1571" s="95"/>
    </row>
    <row r="1572" spans="1:13" s="155" customFormat="1" ht="11.25" outlineLevel="3">
      <c r="A1572" s="151"/>
      <c r="B1572" s="140"/>
      <c r="C1572" s="152" t="s">
        <v>1535</v>
      </c>
      <c r="D1572" s="140"/>
      <c r="E1572" s="31">
        <v>455.4</v>
      </c>
      <c r="F1572" s="95"/>
      <c r="G1572" s="33"/>
      <c r="H1572" s="95"/>
      <c r="I1572" s="153"/>
      <c r="J1572" s="154"/>
      <c r="K1572" s="95"/>
      <c r="L1572" s="95"/>
      <c r="M1572" s="95"/>
    </row>
    <row r="1573" spans="1:13" s="155" customFormat="1" ht="11.25" outlineLevel="3">
      <c r="A1573" s="151"/>
      <c r="B1573" s="140"/>
      <c r="C1573" s="152" t="s">
        <v>1744</v>
      </c>
      <c r="D1573" s="140"/>
      <c r="E1573" s="31">
        <v>139.19999999999999</v>
      </c>
      <c r="F1573" s="95"/>
      <c r="G1573" s="33"/>
      <c r="H1573" s="95"/>
      <c r="I1573" s="153"/>
      <c r="J1573" s="154"/>
      <c r="K1573" s="95"/>
      <c r="L1573" s="95"/>
      <c r="M1573" s="95"/>
    </row>
    <row r="1574" spans="1:13" s="155" customFormat="1" ht="11.25" outlineLevel="3">
      <c r="A1574" s="151"/>
      <c r="B1574" s="140"/>
      <c r="C1574" s="152" t="s">
        <v>962</v>
      </c>
      <c r="D1574" s="140"/>
      <c r="E1574" s="31">
        <v>0</v>
      </c>
      <c r="F1574" s="95"/>
      <c r="G1574" s="33"/>
      <c r="H1574" s="95"/>
      <c r="I1574" s="153"/>
      <c r="J1574" s="154"/>
      <c r="K1574" s="95"/>
      <c r="L1574" s="95"/>
      <c r="M1574" s="95"/>
    </row>
    <row r="1575" spans="1:13" s="155" customFormat="1" ht="11.25" outlineLevel="3">
      <c r="A1575" s="151"/>
      <c r="B1575" s="140"/>
      <c r="C1575" s="152" t="s">
        <v>1461</v>
      </c>
      <c r="D1575" s="140"/>
      <c r="E1575" s="31">
        <v>283.36</v>
      </c>
      <c r="F1575" s="95"/>
      <c r="G1575" s="33"/>
      <c r="H1575" s="95"/>
      <c r="I1575" s="153"/>
      <c r="J1575" s="154"/>
      <c r="K1575" s="95"/>
      <c r="L1575" s="95"/>
      <c r="M1575" s="95"/>
    </row>
    <row r="1576" spans="1:13" s="155" customFormat="1" ht="11.25" outlineLevel="3">
      <c r="A1576" s="151"/>
      <c r="B1576" s="140"/>
      <c r="C1576" s="152" t="s">
        <v>1711</v>
      </c>
      <c r="D1576" s="140"/>
      <c r="E1576" s="31">
        <v>83.52000000000001</v>
      </c>
      <c r="F1576" s="95"/>
      <c r="G1576" s="33"/>
      <c r="H1576" s="95"/>
      <c r="I1576" s="153"/>
      <c r="J1576" s="154"/>
      <c r="K1576" s="95"/>
      <c r="L1576" s="95"/>
      <c r="M1576" s="95"/>
    </row>
    <row r="1577" spans="1:13" s="155" customFormat="1" ht="11.25" outlineLevel="3">
      <c r="A1577" s="151"/>
      <c r="B1577" s="140"/>
      <c r="C1577" s="152" t="s">
        <v>963</v>
      </c>
      <c r="D1577" s="140"/>
      <c r="E1577" s="31">
        <v>0</v>
      </c>
      <c r="F1577" s="95"/>
      <c r="G1577" s="33"/>
      <c r="H1577" s="95"/>
      <c r="I1577" s="153"/>
      <c r="J1577" s="154"/>
      <c r="K1577" s="95"/>
      <c r="L1577" s="95"/>
      <c r="M1577" s="95"/>
    </row>
    <row r="1578" spans="1:13" s="155" customFormat="1" ht="11.25" outlineLevel="3">
      <c r="A1578" s="151"/>
      <c r="B1578" s="140"/>
      <c r="C1578" s="152" t="s">
        <v>1461</v>
      </c>
      <c r="D1578" s="140"/>
      <c r="E1578" s="31">
        <v>283.36</v>
      </c>
      <c r="F1578" s="95"/>
      <c r="G1578" s="33"/>
      <c r="H1578" s="95"/>
      <c r="I1578" s="153"/>
      <c r="J1578" s="154"/>
      <c r="K1578" s="95"/>
      <c r="L1578" s="95"/>
      <c r="M1578" s="95"/>
    </row>
    <row r="1579" spans="1:13" s="155" customFormat="1" ht="11.25" outlineLevel="3">
      <c r="A1579" s="151"/>
      <c r="B1579" s="140"/>
      <c r="C1579" s="152" t="s">
        <v>1711</v>
      </c>
      <c r="D1579" s="140"/>
      <c r="E1579" s="31">
        <v>83.52000000000001</v>
      </c>
      <c r="F1579" s="95"/>
      <c r="G1579" s="33"/>
      <c r="H1579" s="95"/>
      <c r="I1579" s="153"/>
      <c r="J1579" s="154"/>
      <c r="K1579" s="95"/>
      <c r="L1579" s="95"/>
      <c r="M1579" s="95"/>
    </row>
    <row r="1580" spans="1:13" s="155" customFormat="1" ht="11.25" outlineLevel="3">
      <c r="A1580" s="151"/>
      <c r="B1580" s="140"/>
      <c r="C1580" s="152" t="s">
        <v>1</v>
      </c>
      <c r="D1580" s="140"/>
      <c r="E1580" s="31">
        <v>2037.1200000000003</v>
      </c>
      <c r="F1580" s="95"/>
      <c r="G1580" s="33"/>
      <c r="H1580" s="95"/>
      <c r="I1580" s="153"/>
      <c r="J1580" s="154"/>
      <c r="K1580" s="95"/>
      <c r="L1580" s="95"/>
      <c r="M1580" s="95"/>
    </row>
    <row r="1581" spans="1:13" s="155" customFormat="1" ht="11.25" outlineLevel="3">
      <c r="A1581" s="151"/>
      <c r="B1581" s="140"/>
      <c r="C1581" s="152" t="s">
        <v>1599</v>
      </c>
      <c r="D1581" s="140"/>
      <c r="E1581" s="31">
        <v>244.45439999999996</v>
      </c>
      <c r="F1581" s="95"/>
      <c r="G1581" s="33"/>
      <c r="H1581" s="95"/>
      <c r="I1581" s="153"/>
      <c r="J1581" s="154"/>
      <c r="K1581" s="95"/>
      <c r="L1581" s="95"/>
      <c r="M1581" s="95"/>
    </row>
    <row r="1582" spans="1:13" s="57" customFormat="1" ht="24" outlineLevel="2">
      <c r="A1582" s="120">
        <v>6</v>
      </c>
      <c r="B1582" s="121" t="s">
        <v>231</v>
      </c>
      <c r="C1582" s="122" t="s">
        <v>2046</v>
      </c>
      <c r="D1582" s="123" t="s">
        <v>11</v>
      </c>
      <c r="E1582" s="24">
        <v>19.399999999999999</v>
      </c>
      <c r="F1582" s="94">
        <v>0</v>
      </c>
      <c r="G1582" s="24">
        <f>E1582*(1+F1582/100)</f>
        <v>19.399999999999999</v>
      </c>
      <c r="H1582" s="94"/>
      <c r="I1582" s="119">
        <f>G1582*H1582</f>
        <v>0</v>
      </c>
      <c r="J1582" s="124">
        <v>7.3200000000000001E-3</v>
      </c>
      <c r="K1582" s="125">
        <f>G1582*J1582</f>
        <v>0.142008</v>
      </c>
      <c r="L1582" s="124"/>
      <c r="M1582" s="125">
        <f>G1582*L1582</f>
        <v>0</v>
      </c>
    </row>
    <row r="1583" spans="1:13" s="155" customFormat="1" ht="11.25" outlineLevel="3">
      <c r="A1583" s="151"/>
      <c r="B1583" s="140"/>
      <c r="C1583" s="152" t="s">
        <v>453</v>
      </c>
      <c r="D1583" s="140"/>
      <c r="E1583" s="31">
        <v>0</v>
      </c>
      <c r="F1583" s="95"/>
      <c r="G1583" s="33"/>
      <c r="H1583" s="95"/>
      <c r="I1583" s="153"/>
      <c r="J1583" s="154"/>
      <c r="K1583" s="95"/>
      <c r="L1583" s="95"/>
      <c r="M1583" s="95"/>
    </row>
    <row r="1584" spans="1:13" s="155" customFormat="1" ht="11.25" outlineLevel="3">
      <c r="A1584" s="151"/>
      <c r="B1584" s="140"/>
      <c r="C1584" s="152" t="s">
        <v>450</v>
      </c>
      <c r="D1584" s="140"/>
      <c r="E1584" s="31">
        <v>0</v>
      </c>
      <c r="F1584" s="95"/>
      <c r="G1584" s="33"/>
      <c r="H1584" s="95"/>
      <c r="I1584" s="153"/>
      <c r="J1584" s="154"/>
      <c r="K1584" s="95"/>
      <c r="L1584" s="95"/>
      <c r="M1584" s="95"/>
    </row>
    <row r="1585" spans="1:13" s="155" customFormat="1" ht="11.25" outlineLevel="3">
      <c r="A1585" s="151"/>
      <c r="B1585" s="140"/>
      <c r="C1585" s="152" t="s">
        <v>1797</v>
      </c>
      <c r="D1585" s="140"/>
      <c r="E1585" s="31">
        <v>13.600000000000001</v>
      </c>
      <c r="F1585" s="95"/>
      <c r="G1585" s="33"/>
      <c r="H1585" s="95"/>
      <c r="I1585" s="153"/>
      <c r="J1585" s="154"/>
      <c r="K1585" s="95"/>
      <c r="L1585" s="95"/>
      <c r="M1585" s="95"/>
    </row>
    <row r="1586" spans="1:13" s="155" customFormat="1" ht="11.25" outlineLevel="3">
      <c r="A1586" s="151"/>
      <c r="B1586" s="140"/>
      <c r="C1586" s="152" t="s">
        <v>961</v>
      </c>
      <c r="D1586" s="140"/>
      <c r="E1586" s="31">
        <v>0</v>
      </c>
      <c r="F1586" s="95"/>
      <c r="G1586" s="33"/>
      <c r="H1586" s="95"/>
      <c r="I1586" s="153"/>
      <c r="J1586" s="154"/>
      <c r="K1586" s="95"/>
      <c r="L1586" s="95"/>
      <c r="M1586" s="95"/>
    </row>
    <row r="1587" spans="1:13" s="155" customFormat="1" ht="11.25" outlineLevel="3">
      <c r="A1587" s="151"/>
      <c r="B1587" s="140"/>
      <c r="C1587" s="152" t="s">
        <v>1285</v>
      </c>
      <c r="D1587" s="140"/>
      <c r="E1587" s="31">
        <v>2.4</v>
      </c>
      <c r="F1587" s="95"/>
      <c r="G1587" s="33"/>
      <c r="H1587" s="95"/>
      <c r="I1587" s="153"/>
      <c r="J1587" s="154"/>
      <c r="K1587" s="95"/>
      <c r="L1587" s="95"/>
      <c r="M1587" s="95"/>
    </row>
    <row r="1588" spans="1:13" s="155" customFormat="1" ht="11.25" outlineLevel="3">
      <c r="A1588" s="151"/>
      <c r="B1588" s="140"/>
      <c r="C1588" s="152" t="s">
        <v>962</v>
      </c>
      <c r="D1588" s="140"/>
      <c r="E1588" s="31">
        <v>0</v>
      </c>
      <c r="F1588" s="95"/>
      <c r="G1588" s="33"/>
      <c r="H1588" s="95"/>
      <c r="I1588" s="153"/>
      <c r="J1588" s="154"/>
      <c r="K1588" s="95"/>
      <c r="L1588" s="95"/>
      <c r="M1588" s="95"/>
    </row>
    <row r="1589" spans="1:13" s="155" customFormat="1" ht="11.25" outlineLevel="3">
      <c r="A1589" s="151"/>
      <c r="B1589" s="140"/>
      <c r="C1589" s="152" t="s">
        <v>1285</v>
      </c>
      <c r="D1589" s="140"/>
      <c r="E1589" s="31">
        <v>2.4</v>
      </c>
      <c r="F1589" s="95"/>
      <c r="G1589" s="33"/>
      <c r="H1589" s="95"/>
      <c r="I1589" s="153"/>
      <c r="J1589" s="154"/>
      <c r="K1589" s="95"/>
      <c r="L1589" s="95"/>
      <c r="M1589" s="95"/>
    </row>
    <row r="1590" spans="1:13" s="155" customFormat="1" ht="11.25" outlineLevel="3">
      <c r="A1590" s="151"/>
      <c r="B1590" s="140"/>
      <c r="C1590" s="152" t="s">
        <v>963</v>
      </c>
      <c r="D1590" s="140"/>
      <c r="E1590" s="31">
        <v>0</v>
      </c>
      <c r="F1590" s="95"/>
      <c r="G1590" s="33"/>
      <c r="H1590" s="95"/>
      <c r="I1590" s="153"/>
      <c r="J1590" s="154"/>
      <c r="K1590" s="95"/>
      <c r="L1590" s="95"/>
      <c r="M1590" s="95"/>
    </row>
    <row r="1591" spans="1:13" s="155" customFormat="1" ht="11.25" outlineLevel="3">
      <c r="A1591" s="151"/>
      <c r="B1591" s="140"/>
      <c r="C1591" s="152" t="s">
        <v>845</v>
      </c>
      <c r="D1591" s="140"/>
      <c r="E1591" s="31">
        <v>1</v>
      </c>
      <c r="F1591" s="95"/>
      <c r="G1591" s="33"/>
      <c r="H1591" s="95"/>
      <c r="I1591" s="153"/>
      <c r="J1591" s="154"/>
      <c r="K1591" s="95"/>
      <c r="L1591" s="95"/>
      <c r="M1591" s="95"/>
    </row>
    <row r="1592" spans="1:13" s="57" customFormat="1" ht="24" outlineLevel="2">
      <c r="A1592" s="120">
        <v>7</v>
      </c>
      <c r="B1592" s="121" t="s">
        <v>240</v>
      </c>
      <c r="C1592" s="122" t="s">
        <v>1939</v>
      </c>
      <c r="D1592" s="123" t="s">
        <v>11</v>
      </c>
      <c r="E1592" s="24">
        <v>33.200000000000003</v>
      </c>
      <c r="F1592" s="94">
        <v>0</v>
      </c>
      <c r="G1592" s="24">
        <f>E1592*(1+F1592/100)</f>
        <v>33.200000000000003</v>
      </c>
      <c r="H1592" s="94"/>
      <c r="I1592" s="119">
        <f>G1592*H1592</f>
        <v>0</v>
      </c>
      <c r="J1592" s="124"/>
      <c r="K1592" s="125">
        <f>G1592*J1592</f>
        <v>0</v>
      </c>
      <c r="L1592" s="124"/>
      <c r="M1592" s="125">
        <f>G1592*L1592</f>
        <v>0</v>
      </c>
    </row>
    <row r="1593" spans="1:13" s="155" customFormat="1" ht="11.25" outlineLevel="3">
      <c r="A1593" s="151"/>
      <c r="B1593" s="140"/>
      <c r="C1593" s="152" t="s">
        <v>453</v>
      </c>
      <c r="D1593" s="140"/>
      <c r="E1593" s="31">
        <v>0</v>
      </c>
      <c r="F1593" s="95"/>
      <c r="G1593" s="33"/>
      <c r="H1593" s="95"/>
      <c r="I1593" s="153"/>
      <c r="J1593" s="154"/>
      <c r="K1593" s="95"/>
      <c r="L1593" s="95"/>
      <c r="M1593" s="95"/>
    </row>
    <row r="1594" spans="1:13" s="155" customFormat="1" ht="11.25" outlineLevel="3">
      <c r="A1594" s="151"/>
      <c r="B1594" s="140"/>
      <c r="C1594" s="152" t="s">
        <v>440</v>
      </c>
      <c r="D1594" s="140"/>
      <c r="E1594" s="31">
        <v>0</v>
      </c>
      <c r="F1594" s="95"/>
      <c r="G1594" s="33"/>
      <c r="H1594" s="95"/>
      <c r="I1594" s="153"/>
      <c r="J1594" s="154"/>
      <c r="K1594" s="95"/>
      <c r="L1594" s="95"/>
      <c r="M1594" s="95"/>
    </row>
    <row r="1595" spans="1:13" s="155" customFormat="1" ht="11.25" outlineLevel="3">
      <c r="A1595" s="151"/>
      <c r="B1595" s="140"/>
      <c r="C1595" s="152" t="s">
        <v>943</v>
      </c>
      <c r="D1595" s="140"/>
      <c r="E1595" s="31">
        <v>3.7</v>
      </c>
      <c r="F1595" s="95"/>
      <c r="G1595" s="33"/>
      <c r="H1595" s="95"/>
      <c r="I1595" s="153"/>
      <c r="J1595" s="154"/>
      <c r="K1595" s="95"/>
      <c r="L1595" s="95"/>
      <c r="M1595" s="95"/>
    </row>
    <row r="1596" spans="1:13" s="155" customFormat="1" ht="11.25" outlineLevel="3">
      <c r="A1596" s="151"/>
      <c r="B1596" s="140"/>
      <c r="C1596" s="152" t="s">
        <v>923</v>
      </c>
      <c r="D1596" s="140"/>
      <c r="E1596" s="31">
        <v>3.2</v>
      </c>
      <c r="F1596" s="95"/>
      <c r="G1596" s="33"/>
      <c r="H1596" s="95"/>
      <c r="I1596" s="153"/>
      <c r="J1596" s="154"/>
      <c r="K1596" s="95"/>
      <c r="L1596" s="95"/>
      <c r="M1596" s="95"/>
    </row>
    <row r="1597" spans="1:13" s="155" customFormat="1" ht="11.25" outlineLevel="3">
      <c r="A1597" s="151"/>
      <c r="B1597" s="140"/>
      <c r="C1597" s="152" t="s">
        <v>1640</v>
      </c>
      <c r="D1597" s="140"/>
      <c r="E1597" s="31">
        <v>26.3</v>
      </c>
      <c r="F1597" s="95"/>
      <c r="G1597" s="33"/>
      <c r="H1597" s="95"/>
      <c r="I1597" s="153"/>
      <c r="J1597" s="154"/>
      <c r="K1597" s="95"/>
      <c r="L1597" s="95"/>
      <c r="M1597" s="95"/>
    </row>
    <row r="1598" spans="1:13" s="57" customFormat="1" ht="12" outlineLevel="2">
      <c r="A1598" s="120">
        <v>8</v>
      </c>
      <c r="B1598" s="121" t="s">
        <v>107</v>
      </c>
      <c r="C1598" s="122" t="s">
        <v>1934</v>
      </c>
      <c r="D1598" s="123" t="s">
        <v>42</v>
      </c>
      <c r="E1598" s="24">
        <v>0.55088000000000004</v>
      </c>
      <c r="F1598" s="94">
        <v>12</v>
      </c>
      <c r="G1598" s="24">
        <f>E1598*(1+F1598/100)</f>
        <v>0.61698560000000013</v>
      </c>
      <c r="H1598" s="94"/>
      <c r="I1598" s="119">
        <f>G1598*H1598</f>
        <v>0</v>
      </c>
      <c r="J1598" s="124">
        <v>0.55000000000000004</v>
      </c>
      <c r="K1598" s="125">
        <f>G1598*J1598</f>
        <v>0.3393420800000001</v>
      </c>
      <c r="L1598" s="124"/>
      <c r="M1598" s="125">
        <f>G1598*L1598</f>
        <v>0</v>
      </c>
    </row>
    <row r="1599" spans="1:13" s="155" customFormat="1" ht="11.25" outlineLevel="3">
      <c r="A1599" s="151"/>
      <c r="B1599" s="140"/>
      <c r="C1599" s="152" t="s">
        <v>453</v>
      </c>
      <c r="D1599" s="140"/>
      <c r="E1599" s="31">
        <v>0</v>
      </c>
      <c r="F1599" s="95"/>
      <c r="G1599" s="33"/>
      <c r="H1599" s="95"/>
      <c r="I1599" s="153"/>
      <c r="J1599" s="154"/>
      <c r="K1599" s="95"/>
      <c r="L1599" s="95"/>
      <c r="M1599" s="95"/>
    </row>
    <row r="1600" spans="1:13" s="155" customFormat="1" ht="11.25" outlineLevel="3">
      <c r="A1600" s="151"/>
      <c r="B1600" s="140"/>
      <c r="C1600" s="152" t="s">
        <v>440</v>
      </c>
      <c r="D1600" s="140"/>
      <c r="E1600" s="31">
        <v>0</v>
      </c>
      <c r="F1600" s="95"/>
      <c r="G1600" s="33"/>
      <c r="H1600" s="95"/>
      <c r="I1600" s="153"/>
      <c r="J1600" s="154"/>
      <c r="K1600" s="95"/>
      <c r="L1600" s="95"/>
      <c r="M1600" s="95"/>
    </row>
    <row r="1601" spans="1:13" s="155" customFormat="1" ht="11.25" outlineLevel="3">
      <c r="A1601" s="151"/>
      <c r="B1601" s="140"/>
      <c r="C1601" s="152" t="s">
        <v>1136</v>
      </c>
      <c r="D1601" s="140"/>
      <c r="E1601" s="31">
        <v>5.3280000000000001E-2</v>
      </c>
      <c r="F1601" s="95"/>
      <c r="G1601" s="33"/>
      <c r="H1601" s="95"/>
      <c r="I1601" s="153"/>
      <c r="J1601" s="154"/>
      <c r="K1601" s="95"/>
      <c r="L1601" s="95"/>
      <c r="M1601" s="95"/>
    </row>
    <row r="1602" spans="1:13" s="155" customFormat="1" ht="11.25" outlineLevel="3">
      <c r="A1602" s="151"/>
      <c r="B1602" s="140"/>
      <c r="C1602" s="152" t="s">
        <v>1096</v>
      </c>
      <c r="D1602" s="140"/>
      <c r="E1602" s="31">
        <v>7.6800000000000007E-2</v>
      </c>
      <c r="F1602" s="95"/>
      <c r="G1602" s="33"/>
      <c r="H1602" s="95"/>
      <c r="I1602" s="153"/>
      <c r="J1602" s="154"/>
      <c r="K1602" s="95"/>
      <c r="L1602" s="95"/>
      <c r="M1602" s="95"/>
    </row>
    <row r="1603" spans="1:13" s="155" customFormat="1" ht="11.25" outlineLevel="3">
      <c r="A1603" s="151"/>
      <c r="B1603" s="140"/>
      <c r="C1603" s="152" t="s">
        <v>1779</v>
      </c>
      <c r="D1603" s="140"/>
      <c r="E1603" s="31">
        <v>0.42080000000000006</v>
      </c>
      <c r="F1603" s="95"/>
      <c r="G1603" s="33"/>
      <c r="H1603" s="95"/>
      <c r="I1603" s="153"/>
      <c r="J1603" s="154"/>
      <c r="K1603" s="95"/>
      <c r="L1603" s="95"/>
      <c r="M1603" s="95"/>
    </row>
    <row r="1604" spans="1:13" s="57" customFormat="1" ht="24" outlineLevel="2">
      <c r="A1604" s="120">
        <v>9</v>
      </c>
      <c r="B1604" s="121" t="s">
        <v>239</v>
      </c>
      <c r="C1604" s="122" t="s">
        <v>1937</v>
      </c>
      <c r="D1604" s="123" t="s">
        <v>41</v>
      </c>
      <c r="E1604" s="24">
        <v>49.62</v>
      </c>
      <c r="F1604" s="94">
        <v>0</v>
      </c>
      <c r="G1604" s="24">
        <f>E1604*(1+F1604/100)</f>
        <v>49.62</v>
      </c>
      <c r="H1604" s="94"/>
      <c r="I1604" s="119">
        <f>G1604*H1604</f>
        <v>0</v>
      </c>
      <c r="J1604" s="124">
        <v>1.9460000000000002E-2</v>
      </c>
      <c r="K1604" s="125">
        <f>G1604*J1604</f>
        <v>0.96560520000000005</v>
      </c>
      <c r="L1604" s="124"/>
      <c r="M1604" s="125">
        <f>G1604*L1604</f>
        <v>0</v>
      </c>
    </row>
    <row r="1605" spans="1:13" s="155" customFormat="1" ht="11.25" outlineLevel="3">
      <c r="A1605" s="151"/>
      <c r="B1605" s="140"/>
      <c r="C1605" s="152" t="s">
        <v>560</v>
      </c>
      <c r="D1605" s="140"/>
      <c r="E1605" s="31">
        <v>0</v>
      </c>
      <c r="F1605" s="95"/>
      <c r="G1605" s="33"/>
      <c r="H1605" s="95"/>
      <c r="I1605" s="153"/>
      <c r="J1605" s="154"/>
      <c r="K1605" s="95"/>
      <c r="L1605" s="95"/>
      <c r="M1605" s="95"/>
    </row>
    <row r="1606" spans="1:13" s="155" customFormat="1" ht="11.25" outlineLevel="3">
      <c r="A1606" s="151"/>
      <c r="B1606" s="140"/>
      <c r="C1606" s="152" t="s">
        <v>440</v>
      </c>
      <c r="D1606" s="140"/>
      <c r="E1606" s="31">
        <v>0</v>
      </c>
      <c r="F1606" s="95"/>
      <c r="G1606" s="33"/>
      <c r="H1606" s="95"/>
      <c r="I1606" s="153"/>
      <c r="J1606" s="154"/>
      <c r="K1606" s="95"/>
      <c r="L1606" s="95"/>
      <c r="M1606" s="95"/>
    </row>
    <row r="1607" spans="1:13" s="155" customFormat="1" ht="11.25" outlineLevel="3">
      <c r="A1607" s="151"/>
      <c r="B1607" s="140"/>
      <c r="C1607" s="152" t="s">
        <v>388</v>
      </c>
      <c r="D1607" s="140"/>
      <c r="E1607" s="31">
        <v>33</v>
      </c>
      <c r="F1607" s="95"/>
      <c r="G1607" s="33"/>
      <c r="H1607" s="95"/>
      <c r="I1607" s="153"/>
      <c r="J1607" s="154"/>
      <c r="K1607" s="95"/>
      <c r="L1607" s="95"/>
      <c r="M1607" s="95"/>
    </row>
    <row r="1608" spans="1:13" s="155" customFormat="1" ht="11.25" outlineLevel="3">
      <c r="A1608" s="151"/>
      <c r="B1608" s="140"/>
      <c r="C1608" s="152" t="s">
        <v>1548</v>
      </c>
      <c r="D1608" s="140"/>
      <c r="E1608" s="31">
        <v>-9.7999999999999989</v>
      </c>
      <c r="F1608" s="95"/>
      <c r="G1608" s="33"/>
      <c r="H1608" s="95"/>
      <c r="I1608" s="153"/>
      <c r="J1608" s="154"/>
      <c r="K1608" s="95"/>
      <c r="L1608" s="95"/>
      <c r="M1608" s="95"/>
    </row>
    <row r="1609" spans="1:13" s="155" customFormat="1" ht="11.25" outlineLevel="3">
      <c r="A1609" s="151"/>
      <c r="B1609" s="140"/>
      <c r="C1609" s="152" t="s">
        <v>1791</v>
      </c>
      <c r="D1609" s="140"/>
      <c r="E1609" s="31">
        <v>26.42</v>
      </c>
      <c r="F1609" s="95"/>
      <c r="G1609" s="33"/>
      <c r="H1609" s="95"/>
      <c r="I1609" s="153"/>
      <c r="J1609" s="154"/>
      <c r="K1609" s="95"/>
      <c r="L1609" s="95"/>
      <c r="M1609" s="95"/>
    </row>
    <row r="1610" spans="1:13" s="57" customFormat="1" ht="12" outlineLevel="2">
      <c r="A1610" s="120">
        <v>10</v>
      </c>
      <c r="B1610" s="121" t="s">
        <v>228</v>
      </c>
      <c r="C1610" s="122" t="s">
        <v>1648</v>
      </c>
      <c r="D1610" s="123" t="s">
        <v>47</v>
      </c>
      <c r="E1610" s="24">
        <v>44</v>
      </c>
      <c r="F1610" s="94">
        <v>0</v>
      </c>
      <c r="G1610" s="24">
        <f>E1610*(1+F1610/100)</f>
        <v>44</v>
      </c>
      <c r="H1610" s="94"/>
      <c r="I1610" s="119">
        <f>G1610*H1610</f>
        <v>0</v>
      </c>
      <c r="J1610" s="124"/>
      <c r="K1610" s="125">
        <f>G1610*J1610</f>
        <v>0</v>
      </c>
      <c r="L1610" s="124"/>
      <c r="M1610" s="125">
        <f>G1610*L1610</f>
        <v>0</v>
      </c>
    </row>
    <row r="1611" spans="1:13" s="155" customFormat="1" ht="11.25" outlineLevel="3">
      <c r="A1611" s="151"/>
      <c r="B1611" s="140"/>
      <c r="C1611" s="152" t="s">
        <v>961</v>
      </c>
      <c r="D1611" s="140"/>
      <c r="E1611" s="31">
        <v>0</v>
      </c>
      <c r="F1611" s="95"/>
      <c r="G1611" s="33"/>
      <c r="H1611" s="95"/>
      <c r="I1611" s="153"/>
      <c r="J1611" s="154"/>
      <c r="K1611" s="95"/>
      <c r="L1611" s="95"/>
      <c r="M1611" s="95"/>
    </row>
    <row r="1612" spans="1:13" s="155" customFormat="1" ht="11.25" outlineLevel="3">
      <c r="A1612" s="151"/>
      <c r="B1612" s="140"/>
      <c r="C1612" s="152" t="s">
        <v>1216</v>
      </c>
      <c r="D1612" s="140"/>
      <c r="E1612" s="31">
        <v>20</v>
      </c>
      <c r="F1612" s="95"/>
      <c r="G1612" s="33"/>
      <c r="H1612" s="95"/>
      <c r="I1612" s="153"/>
      <c r="J1612" s="154"/>
      <c r="K1612" s="95"/>
      <c r="L1612" s="95"/>
      <c r="M1612" s="95"/>
    </row>
    <row r="1613" spans="1:13" s="155" customFormat="1" ht="11.25" outlineLevel="3">
      <c r="A1613" s="151"/>
      <c r="B1613" s="140"/>
      <c r="C1613" s="152" t="s">
        <v>962</v>
      </c>
      <c r="D1613" s="140"/>
      <c r="E1613" s="31">
        <v>0</v>
      </c>
      <c r="F1613" s="95"/>
      <c r="G1613" s="33"/>
      <c r="H1613" s="95"/>
      <c r="I1613" s="153"/>
      <c r="J1613" s="154"/>
      <c r="K1613" s="95"/>
      <c r="L1613" s="95"/>
      <c r="M1613" s="95"/>
    </row>
    <row r="1614" spans="1:13" s="155" customFormat="1" ht="11.25" outlineLevel="3">
      <c r="A1614" s="151"/>
      <c r="B1614" s="140"/>
      <c r="C1614" s="152" t="s">
        <v>1215</v>
      </c>
      <c r="D1614" s="140"/>
      <c r="E1614" s="31">
        <v>12</v>
      </c>
      <c r="F1614" s="95"/>
      <c r="G1614" s="33"/>
      <c r="H1614" s="95"/>
      <c r="I1614" s="153"/>
      <c r="J1614" s="154"/>
      <c r="K1614" s="95"/>
      <c r="L1614" s="95"/>
      <c r="M1614" s="95"/>
    </row>
    <row r="1615" spans="1:13" s="155" customFormat="1" ht="11.25" outlineLevel="3">
      <c r="A1615" s="151"/>
      <c r="B1615" s="140"/>
      <c r="C1615" s="152" t="s">
        <v>963</v>
      </c>
      <c r="D1615" s="140"/>
      <c r="E1615" s="31">
        <v>0</v>
      </c>
      <c r="F1615" s="95"/>
      <c r="G1615" s="33"/>
      <c r="H1615" s="95"/>
      <c r="I1615" s="153"/>
      <c r="J1615" s="154"/>
      <c r="K1615" s="95"/>
      <c r="L1615" s="95"/>
      <c r="M1615" s="95"/>
    </row>
    <row r="1616" spans="1:13" s="155" customFormat="1" ht="11.25" outlineLevel="3">
      <c r="A1616" s="151"/>
      <c r="B1616" s="140"/>
      <c r="C1616" s="152" t="s">
        <v>1215</v>
      </c>
      <c r="D1616" s="140"/>
      <c r="E1616" s="31">
        <v>12</v>
      </c>
      <c r="F1616" s="95"/>
      <c r="G1616" s="33"/>
      <c r="H1616" s="95"/>
      <c r="I1616" s="153"/>
      <c r="J1616" s="154"/>
      <c r="K1616" s="95"/>
      <c r="L1616" s="95"/>
      <c r="M1616" s="95"/>
    </row>
    <row r="1617" spans="1:13" s="57" customFormat="1" ht="12" outlineLevel="2">
      <c r="A1617" s="120">
        <v>11</v>
      </c>
      <c r="B1617" s="121" t="s">
        <v>102</v>
      </c>
      <c r="C1617" s="122" t="s">
        <v>1748</v>
      </c>
      <c r="D1617" s="123" t="s">
        <v>47</v>
      </c>
      <c r="E1617" s="24">
        <v>22</v>
      </c>
      <c r="F1617" s="94">
        <v>0</v>
      </c>
      <c r="G1617" s="24">
        <f>E1617*(1+F1617/100)</f>
        <v>22</v>
      </c>
      <c r="H1617" s="94"/>
      <c r="I1617" s="119">
        <f>G1617*H1617</f>
        <v>0</v>
      </c>
      <c r="J1617" s="124">
        <v>3.5000000000000001E-3</v>
      </c>
      <c r="K1617" s="125">
        <f>G1617*J1617</f>
        <v>7.6999999999999999E-2</v>
      </c>
      <c r="L1617" s="124"/>
      <c r="M1617" s="125">
        <f>G1617*L1617</f>
        <v>0</v>
      </c>
    </row>
    <row r="1618" spans="1:13" s="155" customFormat="1" ht="11.25" outlineLevel="3">
      <c r="A1618" s="151"/>
      <c r="B1618" s="140"/>
      <c r="C1618" s="152" t="s">
        <v>980</v>
      </c>
      <c r="D1618" s="140"/>
      <c r="E1618" s="31">
        <v>0</v>
      </c>
      <c r="F1618" s="95"/>
      <c r="G1618" s="33"/>
      <c r="H1618" s="95"/>
      <c r="I1618" s="153"/>
      <c r="J1618" s="154"/>
      <c r="K1618" s="95"/>
      <c r="L1618" s="95"/>
      <c r="M1618" s="95"/>
    </row>
    <row r="1619" spans="1:13" s="155" customFormat="1" ht="11.25" outlineLevel="3">
      <c r="A1619" s="151"/>
      <c r="B1619" s="140"/>
      <c r="C1619" s="152" t="s">
        <v>961</v>
      </c>
      <c r="D1619" s="140"/>
      <c r="E1619" s="31">
        <v>0</v>
      </c>
      <c r="F1619" s="95"/>
      <c r="G1619" s="33"/>
      <c r="H1619" s="95"/>
      <c r="I1619" s="153"/>
      <c r="J1619" s="154"/>
      <c r="K1619" s="95"/>
      <c r="L1619" s="95"/>
      <c r="M1619" s="95"/>
    </row>
    <row r="1620" spans="1:13" s="155" customFormat="1" ht="11.25" outlineLevel="3">
      <c r="A1620" s="151"/>
      <c r="B1620" s="140"/>
      <c r="C1620" s="152" t="s">
        <v>1279</v>
      </c>
      <c r="D1620" s="140"/>
      <c r="E1620" s="31">
        <v>10</v>
      </c>
      <c r="F1620" s="95"/>
      <c r="G1620" s="33"/>
      <c r="H1620" s="95"/>
      <c r="I1620" s="153"/>
      <c r="J1620" s="154"/>
      <c r="K1620" s="95"/>
      <c r="L1620" s="95"/>
      <c r="M1620" s="95"/>
    </row>
    <row r="1621" spans="1:13" s="155" customFormat="1" ht="11.25" outlineLevel="3">
      <c r="A1621" s="151"/>
      <c r="B1621" s="140"/>
      <c r="C1621" s="152" t="s">
        <v>962</v>
      </c>
      <c r="D1621" s="140"/>
      <c r="E1621" s="31">
        <v>0</v>
      </c>
      <c r="F1621" s="95"/>
      <c r="G1621" s="33"/>
      <c r="H1621" s="95"/>
      <c r="I1621" s="153"/>
      <c r="J1621" s="154"/>
      <c r="K1621" s="95"/>
      <c r="L1621" s="95"/>
      <c r="M1621" s="95"/>
    </row>
    <row r="1622" spans="1:13" s="155" customFormat="1" ht="11.25" outlineLevel="3">
      <c r="A1622" s="151"/>
      <c r="B1622" s="140"/>
      <c r="C1622" s="152" t="s">
        <v>1278</v>
      </c>
      <c r="D1622" s="140"/>
      <c r="E1622" s="31">
        <v>6</v>
      </c>
      <c r="F1622" s="95"/>
      <c r="G1622" s="33"/>
      <c r="H1622" s="95"/>
      <c r="I1622" s="153"/>
      <c r="J1622" s="154"/>
      <c r="K1622" s="95"/>
      <c r="L1622" s="95"/>
      <c r="M1622" s="95"/>
    </row>
    <row r="1623" spans="1:13" s="155" customFormat="1" ht="11.25" outlineLevel="3">
      <c r="A1623" s="151"/>
      <c r="B1623" s="140"/>
      <c r="C1623" s="152" t="s">
        <v>963</v>
      </c>
      <c r="D1623" s="140"/>
      <c r="E1623" s="31">
        <v>0</v>
      </c>
      <c r="F1623" s="95"/>
      <c r="G1623" s="33"/>
      <c r="H1623" s="95"/>
      <c r="I1623" s="153"/>
      <c r="J1623" s="154"/>
      <c r="K1623" s="95"/>
      <c r="L1623" s="95"/>
      <c r="M1623" s="95"/>
    </row>
    <row r="1624" spans="1:13" s="155" customFormat="1" ht="11.25" outlineLevel="3">
      <c r="A1624" s="151"/>
      <c r="B1624" s="140"/>
      <c r="C1624" s="152" t="s">
        <v>1278</v>
      </c>
      <c r="D1624" s="140"/>
      <c r="E1624" s="31">
        <v>6</v>
      </c>
      <c r="F1624" s="95"/>
      <c r="G1624" s="33"/>
      <c r="H1624" s="95"/>
      <c r="I1624" s="153"/>
      <c r="J1624" s="154"/>
      <c r="K1624" s="95"/>
      <c r="L1624" s="95"/>
      <c r="M1624" s="95"/>
    </row>
    <row r="1625" spans="1:13" s="57" customFormat="1" ht="12" outlineLevel="2">
      <c r="A1625" s="120">
        <v>12</v>
      </c>
      <c r="B1625" s="121" t="s">
        <v>100</v>
      </c>
      <c r="C1625" s="122" t="s">
        <v>1854</v>
      </c>
      <c r="D1625" s="123" t="s">
        <v>89</v>
      </c>
      <c r="E1625" s="24">
        <v>8.7999999999999995E-2</v>
      </c>
      <c r="F1625" s="94">
        <v>0</v>
      </c>
      <c r="G1625" s="24">
        <f>E1625*(1+F1625/100)</f>
        <v>8.7999999999999995E-2</v>
      </c>
      <c r="H1625" s="94"/>
      <c r="I1625" s="119">
        <f>G1625*H1625</f>
        <v>0</v>
      </c>
      <c r="J1625" s="124">
        <v>0.28799999999999998</v>
      </c>
      <c r="K1625" s="125">
        <f>G1625*J1625</f>
        <v>2.5343999999999995E-2</v>
      </c>
      <c r="L1625" s="124"/>
      <c r="M1625" s="125">
        <f>G1625*L1625</f>
        <v>0</v>
      </c>
    </row>
    <row r="1626" spans="1:13" s="155" customFormat="1" ht="11.25" outlineLevel="3">
      <c r="A1626" s="151"/>
      <c r="B1626" s="140"/>
      <c r="C1626" s="152" t="s">
        <v>961</v>
      </c>
      <c r="D1626" s="140"/>
      <c r="E1626" s="31">
        <v>0</v>
      </c>
      <c r="F1626" s="95"/>
      <c r="G1626" s="33"/>
      <c r="H1626" s="95"/>
      <c r="I1626" s="153"/>
      <c r="J1626" s="154"/>
      <c r="K1626" s="95"/>
      <c r="L1626" s="95"/>
      <c r="M1626" s="95"/>
    </row>
    <row r="1627" spans="1:13" s="155" customFormat="1" ht="11.25" outlineLevel="3">
      <c r="A1627" s="151"/>
      <c r="B1627" s="140"/>
      <c r="C1627" s="152" t="s">
        <v>1418</v>
      </c>
      <c r="D1627" s="140"/>
      <c r="E1627" s="31">
        <v>0.04</v>
      </c>
      <c r="F1627" s="95"/>
      <c r="G1627" s="33"/>
      <c r="H1627" s="95"/>
      <c r="I1627" s="153"/>
      <c r="J1627" s="154"/>
      <c r="K1627" s="95"/>
      <c r="L1627" s="95"/>
      <c r="M1627" s="95"/>
    </row>
    <row r="1628" spans="1:13" s="155" customFormat="1" ht="11.25" outlineLevel="3">
      <c r="A1628" s="151"/>
      <c r="B1628" s="140"/>
      <c r="C1628" s="152" t="s">
        <v>962</v>
      </c>
      <c r="D1628" s="140"/>
      <c r="E1628" s="31">
        <v>0</v>
      </c>
      <c r="F1628" s="95"/>
      <c r="G1628" s="33"/>
      <c r="H1628" s="95"/>
      <c r="I1628" s="153"/>
      <c r="J1628" s="154"/>
      <c r="K1628" s="95"/>
      <c r="L1628" s="95"/>
      <c r="M1628" s="95"/>
    </row>
    <row r="1629" spans="1:13" s="155" customFormat="1" ht="11.25" outlineLevel="3">
      <c r="A1629" s="151"/>
      <c r="B1629" s="140"/>
      <c r="C1629" s="152" t="s">
        <v>1417</v>
      </c>
      <c r="D1629" s="140"/>
      <c r="E1629" s="31">
        <v>2.4E-2</v>
      </c>
      <c r="F1629" s="95"/>
      <c r="G1629" s="33"/>
      <c r="H1629" s="95"/>
      <c r="I1629" s="153"/>
      <c r="J1629" s="154"/>
      <c r="K1629" s="95"/>
      <c r="L1629" s="95"/>
      <c r="M1629" s="95"/>
    </row>
    <row r="1630" spans="1:13" s="155" customFormat="1" ht="11.25" outlineLevel="3">
      <c r="A1630" s="151"/>
      <c r="B1630" s="140"/>
      <c r="C1630" s="152" t="s">
        <v>963</v>
      </c>
      <c r="D1630" s="140"/>
      <c r="E1630" s="31">
        <v>0</v>
      </c>
      <c r="F1630" s="95"/>
      <c r="G1630" s="33"/>
      <c r="H1630" s="95"/>
      <c r="I1630" s="153"/>
      <c r="J1630" s="154"/>
      <c r="K1630" s="95"/>
      <c r="L1630" s="95"/>
      <c r="M1630" s="95"/>
    </row>
    <row r="1631" spans="1:13" s="155" customFormat="1" ht="11.25" outlineLevel="3">
      <c r="A1631" s="151"/>
      <c r="B1631" s="140"/>
      <c r="C1631" s="152" t="s">
        <v>1417</v>
      </c>
      <c r="D1631" s="140"/>
      <c r="E1631" s="31">
        <v>2.4E-2</v>
      </c>
      <c r="F1631" s="95"/>
      <c r="G1631" s="33"/>
      <c r="H1631" s="95"/>
      <c r="I1631" s="153"/>
      <c r="J1631" s="154"/>
      <c r="K1631" s="95"/>
      <c r="L1631" s="95"/>
      <c r="M1631" s="95"/>
    </row>
    <row r="1632" spans="1:13" s="57" customFormat="1" ht="12" outlineLevel="2">
      <c r="A1632" s="120">
        <v>13</v>
      </c>
      <c r="B1632" s="121" t="s">
        <v>98</v>
      </c>
      <c r="C1632" s="122" t="s">
        <v>1787</v>
      </c>
      <c r="D1632" s="123" t="s">
        <v>89</v>
      </c>
      <c r="E1632" s="24">
        <v>8.7999999999999995E-2</v>
      </c>
      <c r="F1632" s="94">
        <v>0</v>
      </c>
      <c r="G1632" s="24">
        <f>E1632*(1+F1632/100)</f>
        <v>8.7999999999999995E-2</v>
      </c>
      <c r="H1632" s="94"/>
      <c r="I1632" s="119">
        <f>G1632*H1632</f>
        <v>0</v>
      </c>
      <c r="J1632" s="124">
        <v>0.11</v>
      </c>
      <c r="K1632" s="125">
        <f>G1632*J1632</f>
        <v>9.6799999999999994E-3</v>
      </c>
      <c r="L1632" s="124"/>
      <c r="M1632" s="125">
        <f>G1632*L1632</f>
        <v>0</v>
      </c>
    </row>
    <row r="1633" spans="1:13" s="57" customFormat="1" ht="24" outlineLevel="2">
      <c r="A1633" s="120">
        <v>14</v>
      </c>
      <c r="B1633" s="121" t="s">
        <v>235</v>
      </c>
      <c r="C1633" s="122" t="s">
        <v>1984</v>
      </c>
      <c r="D1633" s="123" t="s">
        <v>11</v>
      </c>
      <c r="E1633" s="24">
        <v>164.61440000000002</v>
      </c>
      <c r="F1633" s="94">
        <v>0</v>
      </c>
      <c r="G1633" s="24">
        <f>E1633*(1+F1633/100)</f>
        <v>164.61440000000002</v>
      </c>
      <c r="H1633" s="94"/>
      <c r="I1633" s="119">
        <f>G1633*H1633</f>
        <v>0</v>
      </c>
      <c r="J1633" s="124"/>
      <c r="K1633" s="125">
        <f>G1633*J1633</f>
        <v>0</v>
      </c>
      <c r="L1633" s="124">
        <v>8.8000000000000005E-3</v>
      </c>
      <c r="M1633" s="125">
        <f>G1633*L1633</f>
        <v>1.4486067200000003</v>
      </c>
    </row>
    <row r="1634" spans="1:13" s="155" customFormat="1" ht="11.25" outlineLevel="3">
      <c r="A1634" s="151"/>
      <c r="B1634" s="140"/>
      <c r="C1634" s="152" t="s">
        <v>1512</v>
      </c>
      <c r="D1634" s="140"/>
      <c r="E1634" s="31">
        <v>0</v>
      </c>
      <c r="F1634" s="95"/>
      <c r="G1634" s="33"/>
      <c r="H1634" s="95"/>
      <c r="I1634" s="153"/>
      <c r="J1634" s="154"/>
      <c r="K1634" s="95"/>
      <c r="L1634" s="95"/>
      <c r="M1634" s="95"/>
    </row>
    <row r="1635" spans="1:13" s="155" customFormat="1" ht="22.5" outlineLevel="3">
      <c r="A1635" s="151"/>
      <c r="B1635" s="140"/>
      <c r="C1635" s="152" t="s">
        <v>1972</v>
      </c>
      <c r="D1635" s="140"/>
      <c r="E1635" s="31">
        <v>164.61440000000002</v>
      </c>
      <c r="F1635" s="95"/>
      <c r="G1635" s="33"/>
      <c r="H1635" s="95"/>
      <c r="I1635" s="153"/>
      <c r="J1635" s="154"/>
      <c r="K1635" s="95"/>
      <c r="L1635" s="95"/>
      <c r="M1635" s="95"/>
    </row>
    <row r="1636" spans="1:13" s="57" customFormat="1" ht="24" outlineLevel="2">
      <c r="A1636" s="120">
        <v>15</v>
      </c>
      <c r="B1636" s="121" t="s">
        <v>238</v>
      </c>
      <c r="C1636" s="122" t="s">
        <v>2085</v>
      </c>
      <c r="D1636" s="123" t="s">
        <v>41</v>
      </c>
      <c r="E1636" s="24">
        <v>164.61440000000002</v>
      </c>
      <c r="F1636" s="94">
        <v>0</v>
      </c>
      <c r="G1636" s="24">
        <f>E1636*(1+F1636/100)</f>
        <v>164.61440000000002</v>
      </c>
      <c r="H1636" s="94"/>
      <c r="I1636" s="119">
        <f>G1636*H1636</f>
        <v>0</v>
      </c>
      <c r="J1636" s="124">
        <v>1.9460000000000002E-2</v>
      </c>
      <c r="K1636" s="125">
        <f>G1636*J1636</f>
        <v>3.2033962240000005</v>
      </c>
      <c r="L1636" s="124"/>
      <c r="M1636" s="125">
        <f>G1636*L1636</f>
        <v>0</v>
      </c>
    </row>
    <row r="1637" spans="1:13" s="155" customFormat="1" ht="11.25" outlineLevel="3">
      <c r="A1637" s="151"/>
      <c r="B1637" s="140"/>
      <c r="C1637" s="152" t="s">
        <v>1512</v>
      </c>
      <c r="D1637" s="140"/>
      <c r="E1637" s="31">
        <v>0</v>
      </c>
      <c r="F1637" s="95"/>
      <c r="G1637" s="33"/>
      <c r="H1637" s="95"/>
      <c r="I1637" s="153"/>
      <c r="J1637" s="154"/>
      <c r="K1637" s="95"/>
      <c r="L1637" s="95"/>
      <c r="M1637" s="95"/>
    </row>
    <row r="1638" spans="1:13" s="155" customFormat="1" ht="11.25" outlineLevel="3">
      <c r="A1638" s="151"/>
      <c r="B1638" s="140"/>
      <c r="C1638" s="152" t="s">
        <v>1743</v>
      </c>
      <c r="D1638" s="140"/>
      <c r="E1638" s="31">
        <v>164.61440000000002</v>
      </c>
      <c r="F1638" s="95"/>
      <c r="G1638" s="33"/>
      <c r="H1638" s="95"/>
      <c r="I1638" s="153"/>
      <c r="J1638" s="154"/>
      <c r="K1638" s="95"/>
      <c r="L1638" s="95"/>
      <c r="M1638" s="95"/>
    </row>
    <row r="1639" spans="1:13" s="57" customFormat="1" ht="24" outlineLevel="2">
      <c r="A1639" s="120">
        <v>16</v>
      </c>
      <c r="B1639" s="121" t="s">
        <v>237</v>
      </c>
      <c r="C1639" s="122" t="s">
        <v>1945</v>
      </c>
      <c r="D1639" s="123" t="s">
        <v>11</v>
      </c>
      <c r="E1639" s="24">
        <v>1097.4293333333333</v>
      </c>
      <c r="F1639" s="94">
        <v>0</v>
      </c>
      <c r="G1639" s="24">
        <f>E1639*(1+F1639/100)</f>
        <v>1097.4293333333333</v>
      </c>
      <c r="H1639" s="94"/>
      <c r="I1639" s="119">
        <f>G1639*H1639</f>
        <v>0</v>
      </c>
      <c r="J1639" s="124"/>
      <c r="K1639" s="125">
        <f>G1639*J1639</f>
        <v>0</v>
      </c>
      <c r="L1639" s="124"/>
      <c r="M1639" s="125">
        <f>G1639*L1639</f>
        <v>0</v>
      </c>
    </row>
    <row r="1640" spans="1:13" s="155" customFormat="1" ht="11.25" outlineLevel="3">
      <c r="A1640" s="151"/>
      <c r="B1640" s="140"/>
      <c r="C1640" s="152" t="s">
        <v>1512</v>
      </c>
      <c r="D1640" s="140"/>
      <c r="E1640" s="31">
        <v>0</v>
      </c>
      <c r="F1640" s="95"/>
      <c r="G1640" s="33"/>
      <c r="H1640" s="95"/>
      <c r="I1640" s="153"/>
      <c r="J1640" s="154"/>
      <c r="K1640" s="95"/>
      <c r="L1640" s="95"/>
      <c r="M1640" s="95"/>
    </row>
    <row r="1641" spans="1:13" s="155" customFormat="1" ht="22.5" outlineLevel="3">
      <c r="A1641" s="151"/>
      <c r="B1641" s="140"/>
      <c r="C1641" s="152" t="s">
        <v>1822</v>
      </c>
      <c r="D1641" s="140"/>
      <c r="E1641" s="31">
        <v>1097.4293333333333</v>
      </c>
      <c r="F1641" s="95"/>
      <c r="G1641" s="33"/>
      <c r="H1641" s="95"/>
      <c r="I1641" s="153"/>
      <c r="J1641" s="154"/>
      <c r="K1641" s="95"/>
      <c r="L1641" s="95"/>
      <c r="M1641" s="95"/>
    </row>
    <row r="1642" spans="1:13" s="57" customFormat="1" ht="24" outlineLevel="2">
      <c r="A1642" s="120">
        <v>17</v>
      </c>
      <c r="B1642" s="121" t="s">
        <v>236</v>
      </c>
      <c r="C1642" s="122" t="s">
        <v>2020</v>
      </c>
      <c r="D1642" s="123" t="s">
        <v>41</v>
      </c>
      <c r="E1642" s="24">
        <v>788.73849999999993</v>
      </c>
      <c r="F1642" s="94">
        <v>0</v>
      </c>
      <c r="G1642" s="24">
        <f>E1642*(1+F1642/100)</f>
        <v>788.73849999999993</v>
      </c>
      <c r="H1642" s="94"/>
      <c r="I1642" s="119">
        <f>G1642*H1642</f>
        <v>0</v>
      </c>
      <c r="J1642" s="124"/>
      <c r="K1642" s="125">
        <f>G1642*J1642</f>
        <v>0</v>
      </c>
      <c r="L1642" s="124"/>
      <c r="M1642" s="125">
        <f>G1642*L1642</f>
        <v>0</v>
      </c>
    </row>
    <row r="1643" spans="1:13" s="155" customFormat="1" ht="11.25" outlineLevel="3">
      <c r="A1643" s="151"/>
      <c r="B1643" s="140"/>
      <c r="C1643" s="152" t="s">
        <v>1511</v>
      </c>
      <c r="D1643" s="140"/>
      <c r="E1643" s="31">
        <v>0</v>
      </c>
      <c r="F1643" s="95"/>
      <c r="G1643" s="33"/>
      <c r="H1643" s="95"/>
      <c r="I1643" s="153"/>
      <c r="J1643" s="154"/>
      <c r="K1643" s="95"/>
      <c r="L1643" s="95"/>
      <c r="M1643" s="95"/>
    </row>
    <row r="1644" spans="1:13" s="155" customFormat="1" ht="11.25" outlineLevel="3">
      <c r="A1644" s="151"/>
      <c r="B1644" s="140"/>
      <c r="C1644" s="152" t="s">
        <v>823</v>
      </c>
      <c r="D1644" s="140"/>
      <c r="E1644" s="31">
        <v>0</v>
      </c>
      <c r="F1644" s="95"/>
      <c r="G1644" s="33"/>
      <c r="H1644" s="95"/>
      <c r="I1644" s="153"/>
      <c r="J1644" s="154"/>
      <c r="K1644" s="95"/>
      <c r="L1644" s="95"/>
      <c r="M1644" s="95"/>
    </row>
    <row r="1645" spans="1:13" s="155" customFormat="1" ht="11.25" outlineLevel="3">
      <c r="A1645" s="151"/>
      <c r="B1645" s="140"/>
      <c r="C1645" s="152" t="s">
        <v>878</v>
      </c>
      <c r="D1645" s="140"/>
      <c r="E1645" s="31">
        <v>141.36000000000001</v>
      </c>
      <c r="F1645" s="95"/>
      <c r="G1645" s="33"/>
      <c r="H1645" s="95"/>
      <c r="I1645" s="153"/>
      <c r="J1645" s="154"/>
      <c r="K1645" s="95"/>
      <c r="L1645" s="95"/>
      <c r="M1645" s="95"/>
    </row>
    <row r="1646" spans="1:13" s="155" customFormat="1" ht="11.25" outlineLevel="3">
      <c r="A1646" s="151"/>
      <c r="B1646" s="140"/>
      <c r="C1646" s="152" t="s">
        <v>1493</v>
      </c>
      <c r="D1646" s="140"/>
      <c r="E1646" s="31">
        <v>22</v>
      </c>
      <c r="F1646" s="95"/>
      <c r="G1646" s="33"/>
      <c r="H1646" s="95"/>
      <c r="I1646" s="153"/>
      <c r="J1646" s="154"/>
      <c r="K1646" s="95"/>
      <c r="L1646" s="95"/>
      <c r="M1646" s="95"/>
    </row>
    <row r="1647" spans="1:13" s="155" customFormat="1" ht="11.25" outlineLevel="3">
      <c r="A1647" s="151"/>
      <c r="B1647" s="140"/>
      <c r="C1647" s="152" t="s">
        <v>472</v>
      </c>
      <c r="D1647" s="140"/>
      <c r="E1647" s="31">
        <v>0</v>
      </c>
      <c r="F1647" s="95"/>
      <c r="G1647" s="33"/>
      <c r="H1647" s="95"/>
      <c r="I1647" s="153"/>
      <c r="J1647" s="154"/>
      <c r="K1647" s="95"/>
      <c r="L1647" s="95"/>
      <c r="M1647" s="95"/>
    </row>
    <row r="1648" spans="1:13" s="155" customFormat="1" ht="11.25" outlineLevel="3">
      <c r="A1648" s="151"/>
      <c r="B1648" s="140"/>
      <c r="C1648" s="152" t="s">
        <v>726</v>
      </c>
      <c r="D1648" s="140"/>
      <c r="E1648" s="31">
        <v>125.96850000000001</v>
      </c>
      <c r="F1648" s="95"/>
      <c r="G1648" s="33"/>
      <c r="H1648" s="95"/>
      <c r="I1648" s="153"/>
      <c r="J1648" s="154"/>
      <c r="K1648" s="95"/>
      <c r="L1648" s="95"/>
      <c r="M1648" s="95"/>
    </row>
    <row r="1649" spans="1:13" s="155" customFormat="1" ht="11.25" outlineLevel="3">
      <c r="A1649" s="151"/>
      <c r="B1649" s="140"/>
      <c r="C1649" s="152" t="s">
        <v>471</v>
      </c>
      <c r="D1649" s="140"/>
      <c r="E1649" s="31">
        <v>0</v>
      </c>
      <c r="F1649" s="95"/>
      <c r="G1649" s="33"/>
      <c r="H1649" s="95"/>
      <c r="I1649" s="153"/>
      <c r="J1649" s="154"/>
      <c r="K1649" s="95"/>
      <c r="L1649" s="95"/>
      <c r="M1649" s="95"/>
    </row>
    <row r="1650" spans="1:13" s="155" customFormat="1" ht="11.25" outlineLevel="3">
      <c r="A1650" s="151"/>
      <c r="B1650" s="140"/>
      <c r="C1650" s="152" t="s">
        <v>1232</v>
      </c>
      <c r="D1650" s="140"/>
      <c r="E1650" s="31">
        <v>373.44150000000002</v>
      </c>
      <c r="F1650" s="95"/>
      <c r="G1650" s="33"/>
      <c r="H1650" s="95"/>
      <c r="I1650" s="153"/>
      <c r="J1650" s="154"/>
      <c r="K1650" s="95"/>
      <c r="L1650" s="95"/>
      <c r="M1650" s="95"/>
    </row>
    <row r="1651" spans="1:13" s="155" customFormat="1" ht="11.25" outlineLevel="3">
      <c r="A1651" s="151"/>
      <c r="B1651" s="140"/>
      <c r="C1651" s="152" t="s">
        <v>500</v>
      </c>
      <c r="D1651" s="140"/>
      <c r="E1651" s="31">
        <v>0</v>
      </c>
      <c r="F1651" s="95"/>
      <c r="G1651" s="33"/>
      <c r="H1651" s="95"/>
      <c r="I1651" s="153"/>
      <c r="J1651" s="154"/>
      <c r="K1651" s="95"/>
      <c r="L1651" s="95"/>
      <c r="M1651" s="95"/>
    </row>
    <row r="1652" spans="1:13" s="155" customFormat="1" ht="11.25" outlineLevel="3">
      <c r="A1652" s="151"/>
      <c r="B1652" s="140"/>
      <c r="C1652" s="152" t="s">
        <v>726</v>
      </c>
      <c r="D1652" s="140"/>
      <c r="E1652" s="31">
        <v>125.96850000000001</v>
      </c>
      <c r="F1652" s="95"/>
      <c r="G1652" s="33"/>
      <c r="H1652" s="95"/>
      <c r="I1652" s="153"/>
      <c r="J1652" s="154"/>
      <c r="K1652" s="95"/>
      <c r="L1652" s="95"/>
      <c r="M1652" s="95"/>
    </row>
    <row r="1653" spans="1:13" s="155" customFormat="1" ht="11.25" outlineLevel="3">
      <c r="A1653" s="151"/>
      <c r="B1653" s="140"/>
      <c r="C1653" s="152" t="s">
        <v>1</v>
      </c>
      <c r="D1653" s="140"/>
      <c r="E1653" s="31">
        <v>788.73849999999993</v>
      </c>
      <c r="F1653" s="95"/>
      <c r="G1653" s="33"/>
      <c r="H1653" s="95"/>
      <c r="I1653" s="153"/>
      <c r="J1653" s="154"/>
      <c r="K1653" s="95"/>
      <c r="L1653" s="95"/>
      <c r="M1653" s="95"/>
    </row>
    <row r="1654" spans="1:13" s="57" customFormat="1" ht="24" outlineLevel="2">
      <c r="A1654" s="120">
        <v>18</v>
      </c>
      <c r="B1654" s="121" t="s">
        <v>109</v>
      </c>
      <c r="C1654" s="122" t="s">
        <v>1936</v>
      </c>
      <c r="D1654" s="123" t="s">
        <v>42</v>
      </c>
      <c r="E1654" s="24">
        <v>9.2592288000000007</v>
      </c>
      <c r="F1654" s="94">
        <v>12</v>
      </c>
      <c r="G1654" s="24">
        <f>E1654*(1+F1654/100)</f>
        <v>10.370336256000002</v>
      </c>
      <c r="H1654" s="94"/>
      <c r="I1654" s="119">
        <f>G1654*H1654</f>
        <v>0</v>
      </c>
      <c r="J1654" s="124">
        <v>0.55000000000000004</v>
      </c>
      <c r="K1654" s="125">
        <f>G1654*J1654</f>
        <v>5.7036849408000014</v>
      </c>
      <c r="L1654" s="124"/>
      <c r="M1654" s="125">
        <f>G1654*L1654</f>
        <v>0</v>
      </c>
    </row>
    <row r="1655" spans="1:13" s="155" customFormat="1" ht="11.25" outlineLevel="3">
      <c r="A1655" s="151"/>
      <c r="B1655" s="140"/>
      <c r="C1655" s="152" t="s">
        <v>1639</v>
      </c>
      <c r="D1655" s="140"/>
      <c r="E1655" s="31">
        <v>2.6338296000000003</v>
      </c>
      <c r="F1655" s="95"/>
      <c r="G1655" s="33"/>
      <c r="H1655" s="95"/>
      <c r="I1655" s="153"/>
      <c r="J1655" s="154"/>
      <c r="K1655" s="95"/>
      <c r="L1655" s="95"/>
      <c r="M1655" s="95"/>
    </row>
    <row r="1656" spans="1:13" s="155" customFormat="1" ht="11.25" outlineLevel="3">
      <c r="A1656" s="151"/>
      <c r="B1656" s="140"/>
      <c r="C1656" s="152" t="s">
        <v>1757</v>
      </c>
      <c r="D1656" s="140"/>
      <c r="E1656" s="31">
        <v>6.6253992000000004</v>
      </c>
      <c r="F1656" s="95"/>
      <c r="G1656" s="33"/>
      <c r="H1656" s="95"/>
      <c r="I1656" s="153"/>
      <c r="J1656" s="154"/>
      <c r="K1656" s="95"/>
      <c r="L1656" s="95"/>
      <c r="M1656" s="95"/>
    </row>
    <row r="1657" spans="1:13" s="57" customFormat="1" ht="24" outlineLevel="2">
      <c r="A1657" s="120">
        <v>19</v>
      </c>
      <c r="B1657" s="121" t="s">
        <v>232</v>
      </c>
      <c r="C1657" s="122" t="s">
        <v>2001</v>
      </c>
      <c r="D1657" s="123" t="s">
        <v>41</v>
      </c>
      <c r="E1657" s="24">
        <v>92.2</v>
      </c>
      <c r="F1657" s="94">
        <v>0</v>
      </c>
      <c r="G1657" s="24">
        <f>E1657*(1+F1657/100)</f>
        <v>92.2</v>
      </c>
      <c r="H1657" s="94"/>
      <c r="I1657" s="119">
        <f>G1657*H1657</f>
        <v>0</v>
      </c>
      <c r="J1657" s="124"/>
      <c r="K1657" s="125">
        <f>G1657*J1657</f>
        <v>0</v>
      </c>
      <c r="L1657" s="124"/>
      <c r="M1657" s="125">
        <f>G1657*L1657</f>
        <v>0</v>
      </c>
    </row>
    <row r="1658" spans="1:13" s="155" customFormat="1" ht="22.5" outlineLevel="3">
      <c r="A1658" s="151"/>
      <c r="B1658" s="140"/>
      <c r="C1658" s="152" t="s">
        <v>1828</v>
      </c>
      <c r="D1658" s="140"/>
      <c r="E1658" s="31">
        <v>92.2</v>
      </c>
      <c r="F1658" s="95"/>
      <c r="G1658" s="33"/>
      <c r="H1658" s="95"/>
      <c r="I1658" s="153"/>
      <c r="J1658" s="154"/>
      <c r="K1658" s="95"/>
      <c r="L1658" s="95"/>
      <c r="M1658" s="95"/>
    </row>
    <row r="1659" spans="1:13" s="57" customFormat="1" ht="24" outlineLevel="2">
      <c r="A1659" s="120">
        <v>20</v>
      </c>
      <c r="B1659" s="121" t="s">
        <v>106</v>
      </c>
      <c r="C1659" s="122" t="s">
        <v>1935</v>
      </c>
      <c r="D1659" s="123" t="s">
        <v>42</v>
      </c>
      <c r="E1659" s="24">
        <v>2.2128000000000001</v>
      </c>
      <c r="F1659" s="94">
        <v>12</v>
      </c>
      <c r="G1659" s="24">
        <f>E1659*(1+F1659/100)</f>
        <v>2.4783360000000005</v>
      </c>
      <c r="H1659" s="94"/>
      <c r="I1659" s="119">
        <f>G1659*H1659</f>
        <v>0</v>
      </c>
      <c r="J1659" s="124">
        <v>0.55000000000000004</v>
      </c>
      <c r="K1659" s="125">
        <f>G1659*J1659</f>
        <v>1.3630848000000004</v>
      </c>
      <c r="L1659" s="124"/>
      <c r="M1659" s="125">
        <f>G1659*L1659</f>
        <v>0</v>
      </c>
    </row>
    <row r="1660" spans="1:13" s="155" customFormat="1" ht="22.5" outlineLevel="3">
      <c r="A1660" s="151"/>
      <c r="B1660" s="140"/>
      <c r="C1660" s="152" t="s">
        <v>1901</v>
      </c>
      <c r="D1660" s="140"/>
      <c r="E1660" s="31">
        <v>2.2128000000000001</v>
      </c>
      <c r="F1660" s="95"/>
      <c r="G1660" s="33"/>
      <c r="H1660" s="95"/>
      <c r="I1660" s="153"/>
      <c r="J1660" s="154"/>
      <c r="K1660" s="95"/>
      <c r="L1660" s="95"/>
      <c r="M1660" s="95"/>
    </row>
    <row r="1661" spans="1:13" s="57" customFormat="1" ht="24" outlineLevel="2">
      <c r="A1661" s="120">
        <v>21</v>
      </c>
      <c r="B1661" s="121" t="s">
        <v>242</v>
      </c>
      <c r="C1661" s="122" t="s">
        <v>1963</v>
      </c>
      <c r="D1661" s="123" t="s">
        <v>42</v>
      </c>
      <c r="E1661" s="24">
        <v>17.362696</v>
      </c>
      <c r="F1661" s="94">
        <v>0</v>
      </c>
      <c r="G1661" s="24">
        <f>E1661*(1+F1661/100)</f>
        <v>17.362696</v>
      </c>
      <c r="H1661" s="94"/>
      <c r="I1661" s="119">
        <f>G1661*H1661</f>
        <v>0</v>
      </c>
      <c r="J1661" s="124">
        <v>2.3369999999999998E-2</v>
      </c>
      <c r="K1661" s="125">
        <f>G1661*J1661</f>
        <v>0.40576620551999998</v>
      </c>
      <c r="L1661" s="124"/>
      <c r="M1661" s="125">
        <f>G1661*L1661</f>
        <v>0</v>
      </c>
    </row>
    <row r="1662" spans="1:13" s="155" customFormat="1" ht="11.25" outlineLevel="3">
      <c r="A1662" s="151"/>
      <c r="B1662" s="140"/>
      <c r="C1662" s="152" t="s">
        <v>453</v>
      </c>
      <c r="D1662" s="140"/>
      <c r="E1662" s="31">
        <v>0</v>
      </c>
      <c r="F1662" s="95"/>
      <c r="G1662" s="33"/>
      <c r="H1662" s="95"/>
      <c r="I1662" s="153"/>
      <c r="J1662" s="154"/>
      <c r="K1662" s="95"/>
      <c r="L1662" s="95"/>
      <c r="M1662" s="95"/>
    </row>
    <row r="1663" spans="1:13" s="155" customFormat="1" ht="11.25" outlineLevel="3">
      <c r="A1663" s="151"/>
      <c r="B1663" s="140"/>
      <c r="C1663" s="152" t="s">
        <v>440</v>
      </c>
      <c r="D1663" s="140"/>
      <c r="E1663" s="31">
        <v>0</v>
      </c>
      <c r="F1663" s="95"/>
      <c r="G1663" s="33"/>
      <c r="H1663" s="95"/>
      <c r="I1663" s="153"/>
      <c r="J1663" s="154"/>
      <c r="K1663" s="95"/>
      <c r="L1663" s="95"/>
      <c r="M1663" s="95"/>
    </row>
    <row r="1664" spans="1:13" s="155" customFormat="1" ht="22.5" outlineLevel="3">
      <c r="A1664" s="151"/>
      <c r="B1664" s="140"/>
      <c r="C1664" s="152" t="s">
        <v>1904</v>
      </c>
      <c r="D1664" s="140"/>
      <c r="E1664" s="31">
        <v>0.13600000000000004</v>
      </c>
      <c r="F1664" s="95"/>
      <c r="G1664" s="33"/>
      <c r="H1664" s="95"/>
      <c r="I1664" s="153"/>
      <c r="J1664" s="154"/>
      <c r="K1664" s="95"/>
      <c r="L1664" s="95"/>
      <c r="M1664" s="95"/>
    </row>
    <row r="1665" spans="1:13" s="155" customFormat="1" ht="11.25" outlineLevel="3">
      <c r="A1665" s="151"/>
      <c r="B1665" s="140"/>
      <c r="C1665" s="152" t="s">
        <v>961</v>
      </c>
      <c r="D1665" s="140"/>
      <c r="E1665" s="31">
        <v>0</v>
      </c>
      <c r="F1665" s="95"/>
      <c r="G1665" s="33"/>
      <c r="H1665" s="95"/>
      <c r="I1665" s="153"/>
      <c r="J1665" s="154"/>
      <c r="K1665" s="95"/>
      <c r="L1665" s="95"/>
      <c r="M1665" s="95"/>
    </row>
    <row r="1666" spans="1:13" s="155" customFormat="1" ht="11.25" outlineLevel="3">
      <c r="A1666" s="151"/>
      <c r="B1666" s="140"/>
      <c r="C1666" s="152" t="s">
        <v>1536</v>
      </c>
      <c r="D1666" s="140"/>
      <c r="E1666" s="31">
        <v>2.4E-2</v>
      </c>
      <c r="F1666" s="95"/>
      <c r="G1666" s="33"/>
      <c r="H1666" s="95"/>
      <c r="I1666" s="153"/>
      <c r="J1666" s="154"/>
      <c r="K1666" s="95"/>
      <c r="L1666" s="95"/>
      <c r="M1666" s="95"/>
    </row>
    <row r="1667" spans="1:13" s="155" customFormat="1" ht="11.25" outlineLevel="3">
      <c r="A1667" s="151"/>
      <c r="B1667" s="140"/>
      <c r="C1667" s="152" t="s">
        <v>962</v>
      </c>
      <c r="D1667" s="140"/>
      <c r="E1667" s="31">
        <v>0</v>
      </c>
      <c r="F1667" s="95"/>
      <c r="G1667" s="33"/>
      <c r="H1667" s="95"/>
      <c r="I1667" s="153"/>
      <c r="J1667" s="154"/>
      <c r="K1667" s="95"/>
      <c r="L1667" s="95"/>
      <c r="M1667" s="95"/>
    </row>
    <row r="1668" spans="1:13" s="155" customFormat="1" ht="11.25" outlineLevel="3">
      <c r="A1668" s="151"/>
      <c r="B1668" s="140"/>
      <c r="C1668" s="152" t="s">
        <v>1536</v>
      </c>
      <c r="D1668" s="140"/>
      <c r="E1668" s="31">
        <v>2.4E-2</v>
      </c>
      <c r="F1668" s="95"/>
      <c r="G1668" s="33"/>
      <c r="H1668" s="95"/>
      <c r="I1668" s="153"/>
      <c r="J1668" s="154"/>
      <c r="K1668" s="95"/>
      <c r="L1668" s="95"/>
      <c r="M1668" s="95"/>
    </row>
    <row r="1669" spans="1:13" s="155" customFormat="1" ht="11.25" outlineLevel="3">
      <c r="A1669" s="151"/>
      <c r="B1669" s="140"/>
      <c r="C1669" s="152" t="s">
        <v>963</v>
      </c>
      <c r="D1669" s="140"/>
      <c r="E1669" s="31">
        <v>0</v>
      </c>
      <c r="F1669" s="95"/>
      <c r="G1669" s="33"/>
      <c r="H1669" s="95"/>
      <c r="I1669" s="153"/>
      <c r="J1669" s="154"/>
      <c r="K1669" s="95"/>
      <c r="L1669" s="95"/>
      <c r="M1669" s="95"/>
    </row>
    <row r="1670" spans="1:13" s="155" customFormat="1" ht="11.25" outlineLevel="3">
      <c r="A1670" s="151"/>
      <c r="B1670" s="140"/>
      <c r="C1670" s="152" t="s">
        <v>1072</v>
      </c>
      <c r="D1670" s="140"/>
      <c r="E1670" s="31">
        <v>1.44E-2</v>
      </c>
      <c r="F1670" s="95"/>
      <c r="G1670" s="33"/>
      <c r="H1670" s="95"/>
      <c r="I1670" s="153"/>
      <c r="J1670" s="154"/>
      <c r="K1670" s="95"/>
      <c r="L1670" s="95"/>
      <c r="M1670" s="95"/>
    </row>
    <row r="1671" spans="1:13" s="155" customFormat="1" ht="11.25" outlineLevel="3">
      <c r="A1671" s="151"/>
      <c r="B1671" s="140"/>
      <c r="C1671" s="152" t="s">
        <v>453</v>
      </c>
      <c r="D1671" s="140"/>
      <c r="E1671" s="31">
        <v>0</v>
      </c>
      <c r="F1671" s="95"/>
      <c r="G1671" s="33"/>
      <c r="H1671" s="95"/>
      <c r="I1671" s="153"/>
      <c r="J1671" s="154"/>
      <c r="K1671" s="95"/>
      <c r="L1671" s="95"/>
      <c r="M1671" s="95"/>
    </row>
    <row r="1672" spans="1:13" s="155" customFormat="1" ht="11.25" outlineLevel="3">
      <c r="A1672" s="151"/>
      <c r="B1672" s="140"/>
      <c r="C1672" s="152" t="s">
        <v>440</v>
      </c>
      <c r="D1672" s="140"/>
      <c r="E1672" s="31">
        <v>0</v>
      </c>
      <c r="F1672" s="95"/>
      <c r="G1672" s="33"/>
      <c r="H1672" s="95"/>
      <c r="I1672" s="153"/>
      <c r="J1672" s="154"/>
      <c r="K1672" s="95"/>
      <c r="L1672" s="95"/>
      <c r="M1672" s="95"/>
    </row>
    <row r="1673" spans="1:13" s="155" customFormat="1" ht="11.25" outlineLevel="3">
      <c r="A1673" s="151"/>
      <c r="B1673" s="140"/>
      <c r="C1673" s="152" t="s">
        <v>1136</v>
      </c>
      <c r="D1673" s="140"/>
      <c r="E1673" s="31">
        <v>5.3280000000000001E-2</v>
      </c>
      <c r="F1673" s="95"/>
      <c r="G1673" s="33"/>
      <c r="H1673" s="95"/>
      <c r="I1673" s="153"/>
      <c r="J1673" s="154"/>
      <c r="K1673" s="95"/>
      <c r="L1673" s="95"/>
      <c r="M1673" s="95"/>
    </row>
    <row r="1674" spans="1:13" s="155" customFormat="1" ht="11.25" outlineLevel="3">
      <c r="A1674" s="151"/>
      <c r="B1674" s="140"/>
      <c r="C1674" s="152" t="s">
        <v>1096</v>
      </c>
      <c r="D1674" s="140"/>
      <c r="E1674" s="31">
        <v>7.6800000000000007E-2</v>
      </c>
      <c r="F1674" s="95"/>
      <c r="G1674" s="33"/>
      <c r="H1674" s="95"/>
      <c r="I1674" s="153"/>
      <c r="J1674" s="154"/>
      <c r="K1674" s="95"/>
      <c r="L1674" s="95"/>
      <c r="M1674" s="95"/>
    </row>
    <row r="1675" spans="1:13" s="155" customFormat="1" ht="11.25" outlineLevel="3">
      <c r="A1675" s="151"/>
      <c r="B1675" s="140"/>
      <c r="C1675" s="152" t="s">
        <v>1779</v>
      </c>
      <c r="D1675" s="140"/>
      <c r="E1675" s="31">
        <v>0.42080000000000006</v>
      </c>
      <c r="F1675" s="95"/>
      <c r="G1675" s="33"/>
      <c r="H1675" s="95"/>
      <c r="I1675" s="153"/>
      <c r="J1675" s="154"/>
      <c r="K1675" s="95"/>
      <c r="L1675" s="95"/>
      <c r="M1675" s="95"/>
    </row>
    <row r="1676" spans="1:13" s="155" customFormat="1" ht="11.25" outlineLevel="3">
      <c r="A1676" s="151"/>
      <c r="B1676" s="140"/>
      <c r="C1676" s="152" t="s">
        <v>560</v>
      </c>
      <c r="D1676" s="140"/>
      <c r="E1676" s="31">
        <v>0</v>
      </c>
      <c r="F1676" s="95"/>
      <c r="G1676" s="33"/>
      <c r="H1676" s="95"/>
      <c r="I1676" s="153"/>
      <c r="J1676" s="154"/>
      <c r="K1676" s="95"/>
      <c r="L1676" s="95"/>
      <c r="M1676" s="95"/>
    </row>
    <row r="1677" spans="1:13" s="155" customFormat="1" ht="11.25" outlineLevel="3">
      <c r="A1677" s="151"/>
      <c r="B1677" s="140"/>
      <c r="C1677" s="152" t="s">
        <v>440</v>
      </c>
      <c r="D1677" s="140"/>
      <c r="E1677" s="31">
        <v>0</v>
      </c>
      <c r="F1677" s="95"/>
      <c r="G1677" s="33"/>
      <c r="H1677" s="95"/>
      <c r="I1677" s="153"/>
      <c r="J1677" s="154"/>
      <c r="K1677" s="95"/>
      <c r="L1677" s="95"/>
      <c r="M1677" s="95"/>
    </row>
    <row r="1678" spans="1:13" s="155" customFormat="1" ht="11.25" outlineLevel="3">
      <c r="A1678" s="151"/>
      <c r="B1678" s="140"/>
      <c r="C1678" s="152" t="s">
        <v>609</v>
      </c>
      <c r="D1678" s="140"/>
      <c r="E1678" s="31">
        <v>0.79200000000000004</v>
      </c>
      <c r="F1678" s="95"/>
      <c r="G1678" s="33"/>
      <c r="H1678" s="95"/>
      <c r="I1678" s="153"/>
      <c r="J1678" s="154"/>
      <c r="K1678" s="95"/>
      <c r="L1678" s="95"/>
      <c r="M1678" s="95"/>
    </row>
    <row r="1679" spans="1:13" s="155" customFormat="1" ht="11.25" outlineLevel="3">
      <c r="A1679" s="151"/>
      <c r="B1679" s="140"/>
      <c r="C1679" s="152" t="s">
        <v>1684</v>
      </c>
      <c r="D1679" s="140"/>
      <c r="E1679" s="31">
        <v>-0.23519999999999999</v>
      </c>
      <c r="F1679" s="95"/>
      <c r="G1679" s="33"/>
      <c r="H1679" s="95"/>
      <c r="I1679" s="153"/>
      <c r="J1679" s="154"/>
      <c r="K1679" s="95"/>
      <c r="L1679" s="95"/>
      <c r="M1679" s="95"/>
    </row>
    <row r="1680" spans="1:13" s="155" customFormat="1" ht="22.5" outlineLevel="3">
      <c r="A1680" s="151"/>
      <c r="B1680" s="140"/>
      <c r="C1680" s="152" t="s">
        <v>1856</v>
      </c>
      <c r="D1680" s="140"/>
      <c r="E1680" s="31">
        <v>0.63407999999999998</v>
      </c>
      <c r="F1680" s="95"/>
      <c r="G1680" s="33"/>
      <c r="H1680" s="95"/>
      <c r="I1680" s="153"/>
      <c r="J1680" s="154"/>
      <c r="K1680" s="95"/>
      <c r="L1680" s="95"/>
      <c r="M1680" s="95"/>
    </row>
    <row r="1681" spans="1:13" s="155" customFormat="1" ht="11.25" outlineLevel="3">
      <c r="A1681" s="151"/>
      <c r="B1681" s="140"/>
      <c r="C1681" s="152" t="s">
        <v>1</v>
      </c>
      <c r="D1681" s="140"/>
      <c r="E1681" s="31">
        <v>1.9401599999999999</v>
      </c>
      <c r="F1681" s="95"/>
      <c r="G1681" s="33"/>
      <c r="H1681" s="95"/>
      <c r="I1681" s="153"/>
      <c r="J1681" s="154"/>
      <c r="K1681" s="95"/>
      <c r="L1681" s="95"/>
      <c r="M1681" s="95"/>
    </row>
    <row r="1682" spans="1:13" s="155" customFormat="1" ht="11.25" outlineLevel="3">
      <c r="A1682" s="151"/>
      <c r="B1682" s="140"/>
      <c r="C1682" s="152" t="s">
        <v>462</v>
      </c>
      <c r="D1682" s="140"/>
      <c r="E1682" s="31">
        <v>0</v>
      </c>
      <c r="F1682" s="95"/>
      <c r="G1682" s="33"/>
      <c r="H1682" s="95"/>
      <c r="I1682" s="153"/>
      <c r="J1682" s="154"/>
      <c r="K1682" s="95"/>
      <c r="L1682" s="95"/>
      <c r="M1682" s="95"/>
    </row>
    <row r="1683" spans="1:13" s="155" customFormat="1" ht="11.25" outlineLevel="3">
      <c r="A1683" s="151"/>
      <c r="B1683" s="140"/>
      <c r="C1683" s="152" t="s">
        <v>788</v>
      </c>
      <c r="D1683" s="140"/>
      <c r="E1683" s="31">
        <v>9.2590000000000003</v>
      </c>
      <c r="F1683" s="95"/>
      <c r="G1683" s="33"/>
      <c r="H1683" s="95"/>
      <c r="I1683" s="153"/>
      <c r="J1683" s="154"/>
      <c r="K1683" s="95"/>
      <c r="L1683" s="95"/>
      <c r="M1683" s="95"/>
    </row>
    <row r="1684" spans="1:13" s="155" customFormat="1" ht="11.25" outlineLevel="3">
      <c r="A1684" s="151"/>
      <c r="B1684" s="140"/>
      <c r="C1684" s="152" t="s">
        <v>1484</v>
      </c>
      <c r="D1684" s="140"/>
      <c r="E1684" s="31">
        <v>6.1635360000000006</v>
      </c>
      <c r="F1684" s="95"/>
      <c r="G1684" s="33"/>
      <c r="H1684" s="95"/>
      <c r="I1684" s="153"/>
      <c r="J1684" s="154"/>
      <c r="K1684" s="95"/>
      <c r="L1684" s="95"/>
      <c r="M1684" s="95"/>
    </row>
    <row r="1685" spans="1:13" s="155" customFormat="1" ht="11.25" outlineLevel="3">
      <c r="A1685" s="151"/>
      <c r="B1685" s="140"/>
      <c r="C1685" s="152" t="s">
        <v>1</v>
      </c>
      <c r="D1685" s="140"/>
      <c r="E1685" s="31">
        <v>15.422536000000001</v>
      </c>
      <c r="F1685" s="95"/>
      <c r="G1685" s="33"/>
      <c r="H1685" s="95"/>
      <c r="I1685" s="153"/>
      <c r="J1685" s="154"/>
      <c r="K1685" s="95"/>
      <c r="L1685" s="95"/>
      <c r="M1685" s="95"/>
    </row>
    <row r="1686" spans="1:13" s="57" customFormat="1" ht="24" outlineLevel="2">
      <c r="A1686" s="120">
        <v>22</v>
      </c>
      <c r="B1686" s="121" t="s">
        <v>226</v>
      </c>
      <c r="C1686" s="122" t="s">
        <v>2088</v>
      </c>
      <c r="D1686" s="123" t="s">
        <v>42</v>
      </c>
      <c r="E1686" s="24">
        <v>17.363</v>
      </c>
      <c r="F1686" s="94">
        <v>0</v>
      </c>
      <c r="G1686" s="24">
        <f>E1686*(1+F1686/100)</f>
        <v>17.363</v>
      </c>
      <c r="H1686" s="94"/>
      <c r="I1686" s="119">
        <f>G1686*H1686</f>
        <v>0</v>
      </c>
      <c r="J1686" s="124">
        <v>1.08E-3</v>
      </c>
      <c r="K1686" s="125">
        <f>G1686*J1686</f>
        <v>1.8752040000000001E-2</v>
      </c>
      <c r="L1686" s="124"/>
      <c r="M1686" s="125">
        <f>G1686*L1686</f>
        <v>0</v>
      </c>
    </row>
    <row r="1687" spans="1:13" s="57" customFormat="1" ht="12" outlineLevel="2">
      <c r="A1687" s="120">
        <v>23</v>
      </c>
      <c r="B1687" s="121" t="s">
        <v>348</v>
      </c>
      <c r="C1687" s="122" t="s">
        <v>1846</v>
      </c>
      <c r="D1687" s="123" t="s">
        <v>0</v>
      </c>
      <c r="E1687" s="24">
        <f>SUM(I1543:I1686)/100</f>
        <v>0</v>
      </c>
      <c r="F1687" s="94">
        <v>0</v>
      </c>
      <c r="G1687" s="24">
        <f>E1687*(1+F1687/100)</f>
        <v>0</v>
      </c>
      <c r="H1687" s="94"/>
      <c r="I1687" s="119">
        <f>G1687*H1687</f>
        <v>0</v>
      </c>
      <c r="J1687" s="124"/>
      <c r="K1687" s="125">
        <f>G1687*J1687</f>
        <v>0</v>
      </c>
      <c r="L1687" s="124"/>
      <c r="M1687" s="125">
        <f>G1687*L1687</f>
        <v>0</v>
      </c>
    </row>
    <row r="1688" spans="1:13" s="117" customFormat="1" ht="12.75" customHeight="1" outlineLevel="2">
      <c r="A1688" s="156"/>
      <c r="B1688" s="157"/>
      <c r="C1688" s="158"/>
      <c r="D1688" s="157"/>
      <c r="E1688" s="43"/>
      <c r="F1688" s="96"/>
      <c r="G1688" s="43"/>
      <c r="H1688" s="96"/>
      <c r="I1688" s="115"/>
      <c r="J1688" s="159"/>
      <c r="K1688" s="96"/>
      <c r="L1688" s="96"/>
      <c r="M1688" s="96"/>
    </row>
    <row r="1689" spans="1:13" s="176" customFormat="1" ht="16.5" customHeight="1" outlineLevel="1">
      <c r="A1689" s="170"/>
      <c r="B1689" s="171"/>
      <c r="C1689" s="171" t="s">
        <v>2749</v>
      </c>
      <c r="D1689" s="172"/>
      <c r="E1689" s="20"/>
      <c r="F1689" s="93"/>
      <c r="G1689" s="20"/>
      <c r="H1689" s="93"/>
      <c r="I1689" s="173">
        <f>SUBTOTAL(9,I1690:I1858)</f>
        <v>0</v>
      </c>
      <c r="J1689" s="174"/>
      <c r="K1689" s="175">
        <f>SUBTOTAL(9,K1690:K1858)</f>
        <v>40.677684970933342</v>
      </c>
      <c r="L1689" s="93"/>
      <c r="M1689" s="175">
        <f>SUBTOTAL(9,M1690:M1858)</f>
        <v>0</v>
      </c>
    </row>
    <row r="1690" spans="1:13" s="57" customFormat="1" ht="12" outlineLevel="2">
      <c r="A1690" s="120">
        <v>1</v>
      </c>
      <c r="B1690" s="121" t="s">
        <v>250</v>
      </c>
      <c r="C1690" s="122" t="s">
        <v>1825</v>
      </c>
      <c r="D1690" s="123" t="s">
        <v>41</v>
      </c>
      <c r="E1690" s="24">
        <v>1032.72</v>
      </c>
      <c r="F1690" s="94">
        <v>0</v>
      </c>
      <c r="G1690" s="24">
        <f>E1690*(1+F1690/100)</f>
        <v>1032.72</v>
      </c>
      <c r="H1690" s="94"/>
      <c r="I1690" s="119">
        <f>G1690*H1690</f>
        <v>0</v>
      </c>
      <c r="J1690" s="124"/>
      <c r="K1690" s="125">
        <f>G1690*J1690</f>
        <v>0</v>
      </c>
      <c r="L1690" s="124"/>
      <c r="M1690" s="125">
        <f>G1690*L1690</f>
        <v>0</v>
      </c>
    </row>
    <row r="1691" spans="1:13" s="155" customFormat="1" ht="11.25" outlineLevel="3">
      <c r="A1691" s="151"/>
      <c r="B1691" s="140"/>
      <c r="C1691" s="152" t="s">
        <v>15</v>
      </c>
      <c r="D1691" s="140"/>
      <c r="E1691" s="31">
        <v>0</v>
      </c>
      <c r="F1691" s="95"/>
      <c r="G1691" s="33"/>
      <c r="H1691" s="95"/>
      <c r="I1691" s="153"/>
      <c r="J1691" s="154"/>
      <c r="K1691" s="95"/>
      <c r="L1691" s="95"/>
      <c r="M1691" s="95"/>
    </row>
    <row r="1692" spans="1:13" s="155" customFormat="1" ht="11.25" outlineLevel="3">
      <c r="A1692" s="151"/>
      <c r="B1692" s="140"/>
      <c r="C1692" s="152" t="s">
        <v>761</v>
      </c>
      <c r="D1692" s="140"/>
      <c r="E1692" s="31">
        <v>0</v>
      </c>
      <c r="F1692" s="95"/>
      <c r="G1692" s="33"/>
      <c r="H1692" s="95"/>
      <c r="I1692" s="153"/>
      <c r="J1692" s="154"/>
      <c r="K1692" s="95"/>
      <c r="L1692" s="95"/>
      <c r="M1692" s="95"/>
    </row>
    <row r="1693" spans="1:13" s="155" customFormat="1" ht="11.25" outlineLevel="3">
      <c r="A1693" s="151"/>
      <c r="B1693" s="140"/>
      <c r="C1693" s="152" t="s">
        <v>1119</v>
      </c>
      <c r="D1693" s="140"/>
      <c r="E1693" s="31">
        <v>196.9</v>
      </c>
      <c r="F1693" s="95"/>
      <c r="G1693" s="33"/>
      <c r="H1693" s="95"/>
      <c r="I1693" s="153"/>
      <c r="J1693" s="154"/>
      <c r="K1693" s="95"/>
      <c r="L1693" s="95"/>
      <c r="M1693" s="95"/>
    </row>
    <row r="1694" spans="1:13" s="155" customFormat="1" ht="22.5" outlineLevel="3">
      <c r="A1694" s="151"/>
      <c r="B1694" s="140"/>
      <c r="C1694" s="152" t="s">
        <v>1831</v>
      </c>
      <c r="D1694" s="140"/>
      <c r="E1694" s="31">
        <v>340.62</v>
      </c>
      <c r="F1694" s="95"/>
      <c r="G1694" s="33"/>
      <c r="H1694" s="95"/>
      <c r="I1694" s="153"/>
      <c r="J1694" s="154"/>
      <c r="K1694" s="95"/>
      <c r="L1694" s="95"/>
      <c r="M1694" s="95"/>
    </row>
    <row r="1695" spans="1:13" s="155" customFormat="1" ht="22.5" outlineLevel="3">
      <c r="A1695" s="151"/>
      <c r="B1695" s="140"/>
      <c r="C1695" s="152" t="s">
        <v>1814</v>
      </c>
      <c r="D1695" s="140"/>
      <c r="E1695" s="31">
        <v>87.5</v>
      </c>
      <c r="F1695" s="95"/>
      <c r="G1695" s="33"/>
      <c r="H1695" s="95"/>
      <c r="I1695" s="153"/>
      <c r="J1695" s="154"/>
      <c r="K1695" s="95"/>
      <c r="L1695" s="95"/>
      <c r="M1695" s="95"/>
    </row>
    <row r="1696" spans="1:13" s="155" customFormat="1" ht="22.5" outlineLevel="3">
      <c r="A1696" s="151"/>
      <c r="B1696" s="140"/>
      <c r="C1696" s="152" t="s">
        <v>1842</v>
      </c>
      <c r="D1696" s="140"/>
      <c r="E1696" s="31">
        <v>148.9</v>
      </c>
      <c r="F1696" s="95"/>
      <c r="G1696" s="33"/>
      <c r="H1696" s="95"/>
      <c r="I1696" s="153"/>
      <c r="J1696" s="154"/>
      <c r="K1696" s="95"/>
      <c r="L1696" s="95"/>
      <c r="M1696" s="95"/>
    </row>
    <row r="1697" spans="1:13" s="155" customFormat="1" ht="22.5" outlineLevel="3">
      <c r="A1697" s="151"/>
      <c r="B1697" s="140"/>
      <c r="C1697" s="152" t="s">
        <v>1832</v>
      </c>
      <c r="D1697" s="140"/>
      <c r="E1697" s="31">
        <v>258.8</v>
      </c>
      <c r="F1697" s="95"/>
      <c r="G1697" s="33"/>
      <c r="H1697" s="95"/>
      <c r="I1697" s="153"/>
      <c r="J1697" s="154"/>
      <c r="K1697" s="95"/>
      <c r="L1697" s="95"/>
      <c r="M1697" s="95"/>
    </row>
    <row r="1698" spans="1:13" s="57" customFormat="1" ht="12" outlineLevel="2">
      <c r="A1698" s="120">
        <v>2</v>
      </c>
      <c r="B1698" s="121" t="s">
        <v>249</v>
      </c>
      <c r="C1698" s="122" t="s">
        <v>1816</v>
      </c>
      <c r="D1698" s="123" t="s">
        <v>41</v>
      </c>
      <c r="E1698" s="24">
        <v>317.48</v>
      </c>
      <c r="F1698" s="94">
        <v>0</v>
      </c>
      <c r="G1698" s="24">
        <f>E1698*(1+F1698/100)</f>
        <v>317.48</v>
      </c>
      <c r="H1698" s="94"/>
      <c r="I1698" s="119">
        <f>G1698*H1698</f>
        <v>0</v>
      </c>
      <c r="J1698" s="124"/>
      <c r="K1698" s="125">
        <f>G1698*J1698</f>
        <v>0</v>
      </c>
      <c r="L1698" s="124"/>
      <c r="M1698" s="125">
        <f>G1698*L1698</f>
        <v>0</v>
      </c>
    </row>
    <row r="1699" spans="1:13" s="155" customFormat="1" ht="11.25" outlineLevel="3">
      <c r="A1699" s="151"/>
      <c r="B1699" s="140"/>
      <c r="C1699" s="152" t="s">
        <v>15</v>
      </c>
      <c r="D1699" s="140"/>
      <c r="E1699" s="31">
        <v>0</v>
      </c>
      <c r="F1699" s="95"/>
      <c r="G1699" s="33"/>
      <c r="H1699" s="95"/>
      <c r="I1699" s="153"/>
      <c r="J1699" s="154"/>
      <c r="K1699" s="95"/>
      <c r="L1699" s="95"/>
      <c r="M1699" s="95"/>
    </row>
    <row r="1700" spans="1:13" s="155" customFormat="1" ht="11.25" outlineLevel="3">
      <c r="A1700" s="151"/>
      <c r="B1700" s="140"/>
      <c r="C1700" s="152" t="s">
        <v>695</v>
      </c>
      <c r="D1700" s="140"/>
      <c r="E1700" s="31">
        <v>0</v>
      </c>
      <c r="F1700" s="95"/>
      <c r="G1700" s="33"/>
      <c r="H1700" s="95"/>
      <c r="I1700" s="153"/>
      <c r="J1700" s="154"/>
      <c r="K1700" s="95"/>
      <c r="L1700" s="95"/>
      <c r="M1700" s="95"/>
    </row>
    <row r="1701" spans="1:13" s="155" customFormat="1" ht="11.25" outlineLevel="3">
      <c r="A1701" s="151"/>
      <c r="B1701" s="140"/>
      <c r="C1701" s="152" t="s">
        <v>1119</v>
      </c>
      <c r="D1701" s="140"/>
      <c r="E1701" s="31">
        <v>196.9</v>
      </c>
      <c r="F1701" s="95"/>
      <c r="G1701" s="33"/>
      <c r="H1701" s="95"/>
      <c r="I1701" s="153"/>
      <c r="J1701" s="154"/>
      <c r="K1701" s="95"/>
      <c r="L1701" s="95"/>
      <c r="M1701" s="95"/>
    </row>
    <row r="1702" spans="1:13" s="155" customFormat="1" ht="22.5" outlineLevel="3">
      <c r="A1702" s="151"/>
      <c r="B1702" s="140"/>
      <c r="C1702" s="152" t="s">
        <v>1861</v>
      </c>
      <c r="D1702" s="140"/>
      <c r="E1702" s="31">
        <v>33.68</v>
      </c>
      <c r="F1702" s="95"/>
      <c r="G1702" s="33"/>
      <c r="H1702" s="95"/>
      <c r="I1702" s="153"/>
      <c r="J1702" s="154"/>
      <c r="K1702" s="95"/>
      <c r="L1702" s="95"/>
      <c r="M1702" s="95"/>
    </row>
    <row r="1703" spans="1:13" s="155" customFormat="1" ht="22.5" outlineLevel="3">
      <c r="A1703" s="151"/>
      <c r="B1703" s="140"/>
      <c r="C1703" s="152" t="s">
        <v>1862</v>
      </c>
      <c r="D1703" s="140"/>
      <c r="E1703" s="31">
        <v>66</v>
      </c>
      <c r="F1703" s="95"/>
      <c r="G1703" s="33"/>
      <c r="H1703" s="95"/>
      <c r="I1703" s="153"/>
      <c r="J1703" s="154"/>
      <c r="K1703" s="95"/>
      <c r="L1703" s="95"/>
      <c r="M1703" s="95"/>
    </row>
    <row r="1704" spans="1:13" s="155" customFormat="1" ht="22.5" outlineLevel="3">
      <c r="A1704" s="151"/>
      <c r="B1704" s="140"/>
      <c r="C1704" s="152" t="s">
        <v>1863</v>
      </c>
      <c r="D1704" s="140"/>
      <c r="E1704" s="31">
        <v>20.9</v>
      </c>
      <c r="F1704" s="95"/>
      <c r="G1704" s="33"/>
      <c r="H1704" s="95"/>
      <c r="I1704" s="153"/>
      <c r="J1704" s="154"/>
      <c r="K1704" s="95"/>
      <c r="L1704" s="95"/>
      <c r="M1704" s="95"/>
    </row>
    <row r="1705" spans="1:13" s="57" customFormat="1" ht="12" outlineLevel="2">
      <c r="A1705" s="120">
        <v>3</v>
      </c>
      <c r="B1705" s="121" t="s">
        <v>107</v>
      </c>
      <c r="C1705" s="122" t="s">
        <v>1934</v>
      </c>
      <c r="D1705" s="123" t="s">
        <v>42</v>
      </c>
      <c r="E1705" s="24">
        <v>16.737053333333336</v>
      </c>
      <c r="F1705" s="94">
        <v>12</v>
      </c>
      <c r="G1705" s="24">
        <f>E1705*(1+F1705/100)</f>
        <v>18.745499733333336</v>
      </c>
      <c r="H1705" s="94"/>
      <c r="I1705" s="119">
        <f>G1705*H1705</f>
        <v>0</v>
      </c>
      <c r="J1705" s="124">
        <v>0.55000000000000004</v>
      </c>
      <c r="K1705" s="125">
        <f>G1705*J1705</f>
        <v>10.310024853333335</v>
      </c>
      <c r="L1705" s="124"/>
      <c r="M1705" s="125">
        <f>G1705*L1705</f>
        <v>0</v>
      </c>
    </row>
    <row r="1706" spans="1:13" s="155" customFormat="1" ht="11.25" outlineLevel="3">
      <c r="A1706" s="151"/>
      <c r="B1706" s="140"/>
      <c r="C1706" s="152" t="s">
        <v>15</v>
      </c>
      <c r="D1706" s="140"/>
      <c r="E1706" s="31">
        <v>0</v>
      </c>
      <c r="F1706" s="95"/>
      <c r="G1706" s="33"/>
      <c r="H1706" s="95"/>
      <c r="I1706" s="153"/>
      <c r="J1706" s="154"/>
      <c r="K1706" s="95"/>
      <c r="L1706" s="95"/>
      <c r="M1706" s="95"/>
    </row>
    <row r="1707" spans="1:13" s="155" customFormat="1" ht="11.25" outlineLevel="3">
      <c r="A1707" s="151"/>
      <c r="B1707" s="140"/>
      <c r="C1707" s="152" t="s">
        <v>1730</v>
      </c>
      <c r="D1707" s="140"/>
      <c r="E1707" s="31">
        <v>0</v>
      </c>
      <c r="F1707" s="95"/>
      <c r="G1707" s="33"/>
      <c r="H1707" s="95"/>
      <c r="I1707" s="153"/>
      <c r="J1707" s="154"/>
      <c r="K1707" s="95"/>
      <c r="L1707" s="95"/>
      <c r="M1707" s="95"/>
    </row>
    <row r="1708" spans="1:13" s="155" customFormat="1" ht="11.25" outlineLevel="3">
      <c r="A1708" s="151"/>
      <c r="B1708" s="140"/>
      <c r="C1708" s="152" t="s">
        <v>1433</v>
      </c>
      <c r="D1708" s="140"/>
      <c r="E1708" s="31">
        <v>2.2052800000000001</v>
      </c>
      <c r="F1708" s="95"/>
      <c r="G1708" s="33"/>
      <c r="H1708" s="95"/>
      <c r="I1708" s="153"/>
      <c r="J1708" s="154"/>
      <c r="K1708" s="95"/>
      <c r="L1708" s="95"/>
      <c r="M1708" s="95"/>
    </row>
    <row r="1709" spans="1:13" s="155" customFormat="1" ht="11.25" outlineLevel="3">
      <c r="A1709" s="151"/>
      <c r="B1709" s="140"/>
      <c r="C1709" s="152" t="s">
        <v>1707</v>
      </c>
      <c r="D1709" s="140"/>
      <c r="E1709" s="31">
        <v>0</v>
      </c>
      <c r="F1709" s="95"/>
      <c r="G1709" s="33"/>
      <c r="H1709" s="95"/>
      <c r="I1709" s="153"/>
      <c r="J1709" s="154"/>
      <c r="K1709" s="95"/>
      <c r="L1709" s="95"/>
      <c r="M1709" s="95"/>
    </row>
    <row r="1710" spans="1:13" s="155" customFormat="1" ht="11.25" outlineLevel="3">
      <c r="A1710" s="151"/>
      <c r="B1710" s="140"/>
      <c r="C1710" s="152" t="s">
        <v>1434</v>
      </c>
      <c r="D1710" s="140"/>
      <c r="E1710" s="31">
        <v>4.4105600000000003</v>
      </c>
      <c r="F1710" s="95"/>
      <c r="G1710" s="33"/>
      <c r="H1710" s="95"/>
      <c r="I1710" s="153"/>
      <c r="J1710" s="154"/>
      <c r="K1710" s="95"/>
      <c r="L1710" s="95"/>
      <c r="M1710" s="95"/>
    </row>
    <row r="1711" spans="1:13" s="155" customFormat="1" ht="22.5" outlineLevel="3">
      <c r="A1711" s="151"/>
      <c r="B1711" s="140"/>
      <c r="C1711" s="152" t="s">
        <v>1978</v>
      </c>
      <c r="D1711" s="140"/>
      <c r="E1711" s="31">
        <v>3.6332799999999996</v>
      </c>
      <c r="F1711" s="95"/>
      <c r="G1711" s="33"/>
      <c r="H1711" s="95"/>
      <c r="I1711" s="153"/>
      <c r="J1711" s="154"/>
      <c r="K1711" s="95"/>
      <c r="L1711" s="95"/>
      <c r="M1711" s="95"/>
    </row>
    <row r="1712" spans="1:13" s="155" customFormat="1" ht="22.5" outlineLevel="3">
      <c r="A1712" s="151"/>
      <c r="B1712" s="140"/>
      <c r="C1712" s="152" t="s">
        <v>1958</v>
      </c>
      <c r="D1712" s="140"/>
      <c r="E1712" s="31">
        <v>0.93333333333333335</v>
      </c>
      <c r="F1712" s="95"/>
      <c r="G1712" s="33"/>
      <c r="H1712" s="95"/>
      <c r="I1712" s="153"/>
      <c r="J1712" s="154"/>
      <c r="K1712" s="95"/>
      <c r="L1712" s="95"/>
      <c r="M1712" s="95"/>
    </row>
    <row r="1713" spans="1:13" s="155" customFormat="1" ht="22.5" outlineLevel="3">
      <c r="A1713" s="151"/>
      <c r="B1713" s="140"/>
      <c r="C1713" s="152" t="s">
        <v>2008</v>
      </c>
      <c r="D1713" s="140"/>
      <c r="E1713" s="31">
        <v>0.33680000000000004</v>
      </c>
      <c r="F1713" s="95"/>
      <c r="G1713" s="33"/>
      <c r="H1713" s="95"/>
      <c r="I1713" s="153"/>
      <c r="J1713" s="154"/>
      <c r="K1713" s="95"/>
      <c r="L1713" s="95"/>
      <c r="M1713" s="95"/>
    </row>
    <row r="1714" spans="1:13" s="155" customFormat="1" ht="22.5" outlineLevel="3">
      <c r="A1714" s="151"/>
      <c r="B1714" s="140"/>
      <c r="C1714" s="152" t="s">
        <v>1999</v>
      </c>
      <c r="D1714" s="140"/>
      <c r="E1714" s="31">
        <v>0.66000000000000014</v>
      </c>
      <c r="F1714" s="95"/>
      <c r="G1714" s="33"/>
      <c r="H1714" s="95"/>
      <c r="I1714" s="153"/>
      <c r="J1714" s="154"/>
      <c r="K1714" s="95"/>
      <c r="L1714" s="95"/>
      <c r="M1714" s="95"/>
    </row>
    <row r="1715" spans="1:13" s="155" customFormat="1" ht="22.5" outlineLevel="3">
      <c r="A1715" s="151"/>
      <c r="B1715" s="140"/>
      <c r="C1715" s="152" t="s">
        <v>2000</v>
      </c>
      <c r="D1715" s="140"/>
      <c r="E1715" s="31">
        <v>0.20899999999999999</v>
      </c>
      <c r="F1715" s="95"/>
      <c r="G1715" s="33"/>
      <c r="H1715" s="95"/>
      <c r="I1715" s="153"/>
      <c r="J1715" s="154"/>
      <c r="K1715" s="95"/>
      <c r="L1715" s="95"/>
      <c r="M1715" s="95"/>
    </row>
    <row r="1716" spans="1:13" s="155" customFormat="1" ht="22.5" outlineLevel="3">
      <c r="A1716" s="151"/>
      <c r="B1716" s="140"/>
      <c r="C1716" s="152" t="s">
        <v>1992</v>
      </c>
      <c r="D1716" s="140"/>
      <c r="E1716" s="31">
        <v>1.5882666666666669</v>
      </c>
      <c r="F1716" s="95"/>
      <c r="G1716" s="33"/>
      <c r="H1716" s="95"/>
      <c r="I1716" s="153"/>
      <c r="J1716" s="154"/>
      <c r="K1716" s="95"/>
      <c r="L1716" s="95"/>
      <c r="M1716" s="95"/>
    </row>
    <row r="1717" spans="1:13" s="155" customFormat="1" ht="22.5" outlineLevel="3">
      <c r="A1717" s="151"/>
      <c r="B1717" s="140"/>
      <c r="C1717" s="152" t="s">
        <v>1980</v>
      </c>
      <c r="D1717" s="140"/>
      <c r="E1717" s="31">
        <v>2.7605333333333331</v>
      </c>
      <c r="F1717" s="95"/>
      <c r="G1717" s="33"/>
      <c r="H1717" s="95"/>
      <c r="I1717" s="153"/>
      <c r="J1717" s="154"/>
      <c r="K1717" s="95"/>
      <c r="L1717" s="95"/>
      <c r="M1717" s="95"/>
    </row>
    <row r="1718" spans="1:13" s="57" customFormat="1" ht="12" outlineLevel="2">
      <c r="A1718" s="120">
        <v>4</v>
      </c>
      <c r="B1718" s="121" t="s">
        <v>246</v>
      </c>
      <c r="C1718" s="122" t="s">
        <v>1605</v>
      </c>
      <c r="D1718" s="123" t="s">
        <v>41</v>
      </c>
      <c r="E1718" s="24">
        <v>407.70000000000005</v>
      </c>
      <c r="F1718" s="94">
        <v>0</v>
      </c>
      <c r="G1718" s="24">
        <f>E1718*(1+F1718/100)</f>
        <v>407.70000000000005</v>
      </c>
      <c r="H1718" s="94"/>
      <c r="I1718" s="119">
        <f>G1718*H1718</f>
        <v>0</v>
      </c>
      <c r="J1718" s="124"/>
      <c r="K1718" s="125">
        <f>G1718*J1718</f>
        <v>0</v>
      </c>
      <c r="L1718" s="124"/>
      <c r="M1718" s="125">
        <f>G1718*L1718</f>
        <v>0</v>
      </c>
    </row>
    <row r="1719" spans="1:13" s="155" customFormat="1" ht="11.25" outlineLevel="3">
      <c r="A1719" s="151"/>
      <c r="B1719" s="140"/>
      <c r="C1719" s="152" t="s">
        <v>1140</v>
      </c>
      <c r="D1719" s="140"/>
      <c r="E1719" s="31">
        <v>0</v>
      </c>
      <c r="F1719" s="95"/>
      <c r="G1719" s="33"/>
      <c r="H1719" s="95"/>
      <c r="I1719" s="153"/>
      <c r="J1719" s="154"/>
      <c r="K1719" s="95"/>
      <c r="L1719" s="95"/>
      <c r="M1719" s="95"/>
    </row>
    <row r="1720" spans="1:13" s="155" customFormat="1" ht="22.5" outlineLevel="3">
      <c r="A1720" s="151"/>
      <c r="B1720" s="140"/>
      <c r="C1720" s="152" t="s">
        <v>1842</v>
      </c>
      <c r="D1720" s="140"/>
      <c r="E1720" s="31">
        <v>148.9</v>
      </c>
      <c r="F1720" s="95"/>
      <c r="G1720" s="33"/>
      <c r="H1720" s="95"/>
      <c r="I1720" s="153"/>
      <c r="J1720" s="154"/>
      <c r="K1720" s="95"/>
      <c r="L1720" s="95"/>
      <c r="M1720" s="95"/>
    </row>
    <row r="1721" spans="1:13" s="155" customFormat="1" ht="22.5" outlineLevel="3">
      <c r="A1721" s="151"/>
      <c r="B1721" s="140"/>
      <c r="C1721" s="152" t="s">
        <v>1832</v>
      </c>
      <c r="D1721" s="140"/>
      <c r="E1721" s="31">
        <v>258.8</v>
      </c>
      <c r="F1721" s="95"/>
      <c r="G1721" s="33"/>
      <c r="H1721" s="95"/>
      <c r="I1721" s="153"/>
      <c r="J1721" s="154"/>
      <c r="K1721" s="95"/>
      <c r="L1721" s="95"/>
      <c r="M1721" s="95"/>
    </row>
    <row r="1722" spans="1:13" s="57" customFormat="1" ht="24" outlineLevel="2">
      <c r="A1722" s="120">
        <v>5</v>
      </c>
      <c r="B1722" s="121" t="s">
        <v>368</v>
      </c>
      <c r="C1722" s="122" t="s">
        <v>2074</v>
      </c>
      <c r="D1722" s="123" t="s">
        <v>42</v>
      </c>
      <c r="E1722" s="24">
        <v>10.192500000000001</v>
      </c>
      <c r="F1722" s="94">
        <v>12</v>
      </c>
      <c r="G1722" s="24">
        <f>E1722*(1+F1722/100)</f>
        <v>11.415600000000001</v>
      </c>
      <c r="H1722" s="94"/>
      <c r="I1722" s="119">
        <f>G1722*H1722</f>
        <v>0</v>
      </c>
      <c r="J1722" s="124">
        <v>0.55000000000000004</v>
      </c>
      <c r="K1722" s="125">
        <f>G1722*J1722</f>
        <v>6.2785800000000016</v>
      </c>
      <c r="L1722" s="124"/>
      <c r="M1722" s="125">
        <f>G1722*L1722</f>
        <v>0</v>
      </c>
    </row>
    <row r="1723" spans="1:13" s="155" customFormat="1" ht="11.25" outlineLevel="3">
      <c r="A1723" s="151"/>
      <c r="B1723" s="140"/>
      <c r="C1723" s="152" t="s">
        <v>1140</v>
      </c>
      <c r="D1723" s="140"/>
      <c r="E1723" s="31">
        <v>0</v>
      </c>
      <c r="F1723" s="95"/>
      <c r="G1723" s="33"/>
      <c r="H1723" s="95"/>
      <c r="I1723" s="153"/>
      <c r="J1723" s="154"/>
      <c r="K1723" s="95"/>
      <c r="L1723" s="95"/>
      <c r="M1723" s="95"/>
    </row>
    <row r="1724" spans="1:13" s="155" customFormat="1" ht="22.5" outlineLevel="3">
      <c r="A1724" s="151"/>
      <c r="B1724" s="140"/>
      <c r="C1724" s="152" t="s">
        <v>1913</v>
      </c>
      <c r="D1724" s="140"/>
      <c r="E1724" s="31">
        <v>3.7225000000000001</v>
      </c>
      <c r="F1724" s="95"/>
      <c r="G1724" s="33"/>
      <c r="H1724" s="95"/>
      <c r="I1724" s="153"/>
      <c r="J1724" s="154"/>
      <c r="K1724" s="95"/>
      <c r="L1724" s="95"/>
      <c r="M1724" s="95"/>
    </row>
    <row r="1725" spans="1:13" s="155" customFormat="1" ht="22.5" outlineLevel="3">
      <c r="A1725" s="151"/>
      <c r="B1725" s="140"/>
      <c r="C1725" s="152" t="s">
        <v>1905</v>
      </c>
      <c r="D1725" s="140"/>
      <c r="E1725" s="31">
        <v>6.4700000000000006</v>
      </c>
      <c r="F1725" s="95"/>
      <c r="G1725" s="33"/>
      <c r="H1725" s="95"/>
      <c r="I1725" s="153"/>
      <c r="J1725" s="154"/>
      <c r="K1725" s="95"/>
      <c r="L1725" s="95"/>
      <c r="M1725" s="95"/>
    </row>
    <row r="1726" spans="1:13" s="57" customFormat="1" ht="24" outlineLevel="2">
      <c r="A1726" s="120">
        <v>6</v>
      </c>
      <c r="B1726" s="121" t="s">
        <v>245</v>
      </c>
      <c r="C1726" s="122" t="s">
        <v>2036</v>
      </c>
      <c r="D1726" s="123" t="s">
        <v>41</v>
      </c>
      <c r="E1726" s="24">
        <v>196.9</v>
      </c>
      <c r="F1726" s="94">
        <v>0</v>
      </c>
      <c r="G1726" s="24">
        <f>E1726*(1+F1726/100)</f>
        <v>196.9</v>
      </c>
      <c r="H1726" s="94"/>
      <c r="I1726" s="119">
        <f>G1726*H1726</f>
        <v>0</v>
      </c>
      <c r="J1726" s="124">
        <v>1.388E-2</v>
      </c>
      <c r="K1726" s="125">
        <f>G1726*J1726</f>
        <v>2.7329720000000002</v>
      </c>
      <c r="L1726" s="124"/>
      <c r="M1726" s="125">
        <f>G1726*L1726</f>
        <v>0</v>
      </c>
    </row>
    <row r="1727" spans="1:13" s="155" customFormat="1" ht="11.25" outlineLevel="3">
      <c r="A1727" s="151"/>
      <c r="B1727" s="140"/>
      <c r="C1727" s="152" t="s">
        <v>15</v>
      </c>
      <c r="D1727" s="140"/>
      <c r="E1727" s="31">
        <v>0</v>
      </c>
      <c r="F1727" s="95"/>
      <c r="G1727" s="33"/>
      <c r="H1727" s="95"/>
      <c r="I1727" s="153"/>
      <c r="J1727" s="154"/>
      <c r="K1727" s="95"/>
      <c r="L1727" s="95"/>
      <c r="M1727" s="95"/>
    </row>
    <row r="1728" spans="1:13" s="155" customFormat="1" ht="11.25" outlineLevel="3">
      <c r="A1728" s="151"/>
      <c r="B1728" s="140"/>
      <c r="C1728" s="152" t="s">
        <v>1024</v>
      </c>
      <c r="D1728" s="140"/>
      <c r="E1728" s="31">
        <v>196.9</v>
      </c>
      <c r="F1728" s="95"/>
      <c r="G1728" s="33"/>
      <c r="H1728" s="95"/>
      <c r="I1728" s="153"/>
      <c r="J1728" s="154"/>
      <c r="K1728" s="95"/>
      <c r="L1728" s="95"/>
      <c r="M1728" s="95"/>
    </row>
    <row r="1729" spans="1:13" s="155" customFormat="1" ht="11.25" outlineLevel="3">
      <c r="A1729" s="151"/>
      <c r="B1729" s="140"/>
      <c r="C1729" s="152" t="s">
        <v>1</v>
      </c>
      <c r="D1729" s="140"/>
      <c r="E1729" s="31">
        <v>196.9</v>
      </c>
      <c r="F1729" s="95"/>
      <c r="G1729" s="33"/>
      <c r="H1729" s="95"/>
      <c r="I1729" s="153"/>
      <c r="J1729" s="154"/>
      <c r="K1729" s="95"/>
      <c r="L1729" s="95"/>
      <c r="M1729" s="95"/>
    </row>
    <row r="1730" spans="1:13" s="57" customFormat="1" ht="24" outlineLevel="2">
      <c r="A1730" s="120">
        <v>7</v>
      </c>
      <c r="B1730" s="121" t="s">
        <v>243</v>
      </c>
      <c r="C1730" s="122" t="s">
        <v>2096</v>
      </c>
      <c r="D1730" s="123" t="s">
        <v>41</v>
      </c>
      <c r="E1730" s="24">
        <v>74.38</v>
      </c>
      <c r="F1730" s="94">
        <v>0</v>
      </c>
      <c r="G1730" s="24">
        <f>E1730*(1+F1730/100)</f>
        <v>74.38</v>
      </c>
      <c r="H1730" s="94"/>
      <c r="I1730" s="119">
        <f>G1730*H1730</f>
        <v>0</v>
      </c>
      <c r="J1730" s="124">
        <v>3.4119999999999998E-2</v>
      </c>
      <c r="K1730" s="125">
        <f>G1730*J1730</f>
        <v>2.5378455999999998</v>
      </c>
      <c r="L1730" s="124"/>
      <c r="M1730" s="125">
        <f>G1730*L1730</f>
        <v>0</v>
      </c>
    </row>
    <row r="1731" spans="1:13" s="155" customFormat="1" ht="11.25" outlineLevel="3">
      <c r="A1731" s="151"/>
      <c r="B1731" s="140"/>
      <c r="C1731" s="152" t="s">
        <v>359</v>
      </c>
      <c r="D1731" s="140"/>
      <c r="E1731" s="31">
        <v>40.700000000000003</v>
      </c>
      <c r="F1731" s="95"/>
      <c r="G1731" s="33"/>
      <c r="H1731" s="95"/>
      <c r="I1731" s="153"/>
      <c r="J1731" s="154"/>
      <c r="K1731" s="95"/>
      <c r="L1731" s="95"/>
      <c r="M1731" s="95"/>
    </row>
    <row r="1732" spans="1:13" s="155" customFormat="1" ht="11.25" outlineLevel="3">
      <c r="A1732" s="151"/>
      <c r="B1732" s="140"/>
      <c r="C1732" s="152" t="s">
        <v>360</v>
      </c>
      <c r="D1732" s="140"/>
      <c r="E1732" s="31">
        <v>33.68</v>
      </c>
      <c r="F1732" s="95"/>
      <c r="G1732" s="33"/>
      <c r="H1732" s="95"/>
      <c r="I1732" s="153"/>
      <c r="J1732" s="154"/>
      <c r="K1732" s="95"/>
      <c r="L1732" s="95"/>
      <c r="M1732" s="95"/>
    </row>
    <row r="1733" spans="1:13" s="57" customFormat="1" ht="12" outlineLevel="2">
      <c r="A1733" s="120">
        <v>8</v>
      </c>
      <c r="B1733" s="121" t="s">
        <v>244</v>
      </c>
      <c r="C1733" s="122" t="s">
        <v>1462</v>
      </c>
      <c r="D1733" s="123" t="s">
        <v>41</v>
      </c>
      <c r="E1733" s="24">
        <v>74.38</v>
      </c>
      <c r="F1733" s="94">
        <v>0</v>
      </c>
      <c r="G1733" s="24">
        <f>E1733*(1+F1733/100)</f>
        <v>74.38</v>
      </c>
      <c r="H1733" s="94"/>
      <c r="I1733" s="119">
        <f>G1733*H1733</f>
        <v>0</v>
      </c>
      <c r="J1733" s="124">
        <v>1.129E-2</v>
      </c>
      <c r="K1733" s="125">
        <f>G1733*J1733</f>
        <v>0.83975019999999989</v>
      </c>
      <c r="L1733" s="124"/>
      <c r="M1733" s="125">
        <f>G1733*L1733</f>
        <v>0</v>
      </c>
    </row>
    <row r="1734" spans="1:13" s="155" customFormat="1" ht="11.25" outlineLevel="3">
      <c r="A1734" s="151"/>
      <c r="B1734" s="140"/>
      <c r="C1734" s="152" t="s">
        <v>359</v>
      </c>
      <c r="D1734" s="140"/>
      <c r="E1734" s="31">
        <v>40.700000000000003</v>
      </c>
      <c r="F1734" s="95"/>
      <c r="G1734" s="33"/>
      <c r="H1734" s="95"/>
      <c r="I1734" s="153"/>
      <c r="J1734" s="154"/>
      <c r="K1734" s="95"/>
      <c r="L1734" s="95"/>
      <c r="M1734" s="95"/>
    </row>
    <row r="1735" spans="1:13" s="155" customFormat="1" ht="11.25" outlineLevel="3">
      <c r="A1735" s="151"/>
      <c r="B1735" s="140"/>
      <c r="C1735" s="152" t="s">
        <v>360</v>
      </c>
      <c r="D1735" s="140"/>
      <c r="E1735" s="31">
        <v>33.68</v>
      </c>
      <c r="F1735" s="95"/>
      <c r="G1735" s="33"/>
      <c r="H1735" s="95"/>
      <c r="I1735" s="153"/>
      <c r="J1735" s="154"/>
      <c r="K1735" s="95"/>
      <c r="L1735" s="95"/>
      <c r="M1735" s="95"/>
    </row>
    <row r="1736" spans="1:13" s="57" customFormat="1" ht="12" outlineLevel="2">
      <c r="A1736" s="120">
        <v>9</v>
      </c>
      <c r="B1736" s="121" t="s">
        <v>248</v>
      </c>
      <c r="C1736" s="122" t="s">
        <v>1665</v>
      </c>
      <c r="D1736" s="123" t="s">
        <v>41</v>
      </c>
      <c r="E1736" s="24">
        <v>935.42</v>
      </c>
      <c r="F1736" s="94">
        <v>0</v>
      </c>
      <c r="G1736" s="24">
        <f>E1736*(1+F1736/100)</f>
        <v>935.42</v>
      </c>
      <c r="H1736" s="94"/>
      <c r="I1736" s="119">
        <f>G1736*H1736</f>
        <v>0</v>
      </c>
      <c r="J1736" s="124"/>
      <c r="K1736" s="125">
        <f>G1736*J1736</f>
        <v>0</v>
      </c>
      <c r="L1736" s="124"/>
      <c r="M1736" s="125">
        <f>G1736*L1736</f>
        <v>0</v>
      </c>
    </row>
    <row r="1737" spans="1:13" s="155" customFormat="1" ht="11.25" outlineLevel="3">
      <c r="A1737" s="151"/>
      <c r="B1737" s="140"/>
      <c r="C1737" s="152" t="s">
        <v>16</v>
      </c>
      <c r="D1737" s="140"/>
      <c r="E1737" s="31">
        <v>0</v>
      </c>
      <c r="F1737" s="95"/>
      <c r="G1737" s="33"/>
      <c r="H1737" s="95"/>
      <c r="I1737" s="153"/>
      <c r="J1737" s="154"/>
      <c r="K1737" s="95"/>
      <c r="L1737" s="95"/>
      <c r="M1737" s="95"/>
    </row>
    <row r="1738" spans="1:13" s="155" customFormat="1" ht="11.25" outlineLevel="3">
      <c r="A1738" s="151"/>
      <c r="B1738" s="140"/>
      <c r="C1738" s="152" t="s">
        <v>460</v>
      </c>
      <c r="D1738" s="140"/>
      <c r="E1738" s="31">
        <v>0</v>
      </c>
      <c r="F1738" s="95"/>
      <c r="G1738" s="33"/>
      <c r="H1738" s="95"/>
      <c r="I1738" s="153"/>
      <c r="J1738" s="154"/>
      <c r="K1738" s="95"/>
      <c r="L1738" s="95"/>
      <c r="M1738" s="95"/>
    </row>
    <row r="1739" spans="1:13" s="155" customFormat="1" ht="11.25" outlineLevel="3">
      <c r="A1739" s="151"/>
      <c r="B1739" s="140"/>
      <c r="C1739" s="152" t="s">
        <v>765</v>
      </c>
      <c r="D1739" s="140"/>
      <c r="E1739" s="31">
        <v>69</v>
      </c>
      <c r="F1739" s="95"/>
      <c r="G1739" s="33"/>
      <c r="H1739" s="95"/>
      <c r="I1739" s="153"/>
      <c r="J1739" s="154"/>
      <c r="K1739" s="95"/>
      <c r="L1739" s="95"/>
      <c r="M1739" s="95"/>
    </row>
    <row r="1740" spans="1:13" s="155" customFormat="1" ht="11.25" outlineLevel="3">
      <c r="A1740" s="151"/>
      <c r="B1740" s="140"/>
      <c r="C1740" s="152" t="s">
        <v>43</v>
      </c>
      <c r="D1740" s="140"/>
      <c r="E1740" s="31">
        <v>0</v>
      </c>
      <c r="F1740" s="95"/>
      <c r="G1740" s="33"/>
      <c r="H1740" s="95"/>
      <c r="I1740" s="153"/>
      <c r="J1740" s="154"/>
      <c r="K1740" s="95"/>
      <c r="L1740" s="95"/>
      <c r="M1740" s="95"/>
    </row>
    <row r="1741" spans="1:13" s="155" customFormat="1" ht="11.25" outlineLevel="3">
      <c r="A1741" s="151"/>
      <c r="B1741" s="140"/>
      <c r="C1741" s="152" t="s">
        <v>690</v>
      </c>
      <c r="D1741" s="140"/>
      <c r="E1741" s="31">
        <v>47.4</v>
      </c>
      <c r="F1741" s="95"/>
      <c r="G1741" s="33"/>
      <c r="H1741" s="95"/>
      <c r="I1741" s="153"/>
      <c r="J1741" s="154"/>
      <c r="K1741" s="95"/>
      <c r="L1741" s="95"/>
      <c r="M1741" s="95"/>
    </row>
    <row r="1742" spans="1:13" s="155" customFormat="1" ht="11.25" outlineLevel="3">
      <c r="A1742" s="151"/>
      <c r="B1742" s="140"/>
      <c r="C1742" s="152" t="s">
        <v>686</v>
      </c>
      <c r="D1742" s="140"/>
      <c r="E1742" s="31">
        <v>15.62</v>
      </c>
      <c r="F1742" s="95"/>
      <c r="G1742" s="33"/>
      <c r="H1742" s="95"/>
      <c r="I1742" s="153"/>
      <c r="J1742" s="154"/>
      <c r="K1742" s="95"/>
      <c r="L1742" s="95"/>
      <c r="M1742" s="95"/>
    </row>
    <row r="1743" spans="1:13" s="155" customFormat="1" ht="11.25" outlineLevel="3">
      <c r="A1743" s="151"/>
      <c r="B1743" s="140"/>
      <c r="C1743" s="152" t="s">
        <v>593</v>
      </c>
      <c r="D1743" s="140"/>
      <c r="E1743" s="31">
        <v>4.46</v>
      </c>
      <c r="F1743" s="95"/>
      <c r="G1743" s="33"/>
      <c r="H1743" s="95"/>
      <c r="I1743" s="153"/>
      <c r="J1743" s="154"/>
      <c r="K1743" s="95"/>
      <c r="L1743" s="95"/>
      <c r="M1743" s="95"/>
    </row>
    <row r="1744" spans="1:13" s="155" customFormat="1" ht="11.25" outlineLevel="3">
      <c r="A1744" s="151"/>
      <c r="B1744" s="140"/>
      <c r="C1744" s="152" t="s">
        <v>687</v>
      </c>
      <c r="D1744" s="140"/>
      <c r="E1744" s="31">
        <v>15.67</v>
      </c>
      <c r="F1744" s="95"/>
      <c r="G1744" s="33"/>
      <c r="H1744" s="95"/>
      <c r="I1744" s="153"/>
      <c r="J1744" s="154"/>
      <c r="K1744" s="95"/>
      <c r="L1744" s="95"/>
      <c r="M1744" s="95"/>
    </row>
    <row r="1745" spans="1:13" s="155" customFormat="1" ht="11.25" outlineLevel="3">
      <c r="A1745" s="151"/>
      <c r="B1745" s="140"/>
      <c r="C1745" s="152" t="s">
        <v>594</v>
      </c>
      <c r="D1745" s="140"/>
      <c r="E1745" s="31">
        <v>4.43</v>
      </c>
      <c r="F1745" s="95"/>
      <c r="G1745" s="33"/>
      <c r="H1745" s="95"/>
      <c r="I1745" s="153"/>
      <c r="J1745" s="154"/>
      <c r="K1745" s="95"/>
      <c r="L1745" s="95"/>
      <c r="M1745" s="95"/>
    </row>
    <row r="1746" spans="1:13" s="155" customFormat="1" ht="11.25" outlineLevel="3">
      <c r="A1746" s="151"/>
      <c r="B1746" s="140"/>
      <c r="C1746" s="152" t="s">
        <v>688</v>
      </c>
      <c r="D1746" s="140"/>
      <c r="E1746" s="31">
        <v>14.08</v>
      </c>
      <c r="F1746" s="95"/>
      <c r="G1746" s="33"/>
      <c r="H1746" s="95"/>
      <c r="I1746" s="153"/>
      <c r="J1746" s="154"/>
      <c r="K1746" s="95"/>
      <c r="L1746" s="95"/>
      <c r="M1746" s="95"/>
    </row>
    <row r="1747" spans="1:13" s="155" customFormat="1" ht="11.25" outlineLevel="3">
      <c r="A1747" s="151"/>
      <c r="B1747" s="140"/>
      <c r="C1747" s="152" t="s">
        <v>595</v>
      </c>
      <c r="D1747" s="140"/>
      <c r="E1747" s="31">
        <v>5</v>
      </c>
      <c r="F1747" s="95"/>
      <c r="G1747" s="33"/>
      <c r="H1747" s="95"/>
      <c r="I1747" s="153"/>
      <c r="J1747" s="154"/>
      <c r="K1747" s="95"/>
      <c r="L1747" s="95"/>
      <c r="M1747" s="95"/>
    </row>
    <row r="1748" spans="1:13" s="155" customFormat="1" ht="11.25" outlineLevel="3">
      <c r="A1748" s="151"/>
      <c r="B1748" s="140"/>
      <c r="C1748" s="152" t="s">
        <v>689</v>
      </c>
      <c r="D1748" s="140"/>
      <c r="E1748" s="31">
        <v>18.23</v>
      </c>
      <c r="F1748" s="95"/>
      <c r="G1748" s="33"/>
      <c r="H1748" s="95"/>
      <c r="I1748" s="153"/>
      <c r="J1748" s="154"/>
      <c r="K1748" s="95"/>
      <c r="L1748" s="95"/>
      <c r="M1748" s="95"/>
    </row>
    <row r="1749" spans="1:13" s="155" customFormat="1" ht="11.25" outlineLevel="3">
      <c r="A1749" s="151"/>
      <c r="B1749" s="140"/>
      <c r="C1749" s="152" t="s">
        <v>596</v>
      </c>
      <c r="D1749" s="140"/>
      <c r="E1749" s="31">
        <v>4.63</v>
      </c>
      <c r="F1749" s="95"/>
      <c r="G1749" s="33"/>
      <c r="H1749" s="95"/>
      <c r="I1749" s="153"/>
      <c r="J1749" s="154"/>
      <c r="K1749" s="95"/>
      <c r="L1749" s="95"/>
      <c r="M1749" s="95"/>
    </row>
    <row r="1750" spans="1:13" s="155" customFormat="1" ht="11.25" outlineLevel="3">
      <c r="A1750" s="151"/>
      <c r="B1750" s="140"/>
      <c r="C1750" s="152" t="s">
        <v>533</v>
      </c>
      <c r="D1750" s="140"/>
      <c r="E1750" s="31">
        <v>16.5</v>
      </c>
      <c r="F1750" s="95"/>
      <c r="G1750" s="33"/>
      <c r="H1750" s="95"/>
      <c r="I1750" s="153"/>
      <c r="J1750" s="154"/>
      <c r="K1750" s="95"/>
      <c r="L1750" s="95"/>
      <c r="M1750" s="95"/>
    </row>
    <row r="1751" spans="1:13" s="155" customFormat="1" ht="11.25" outlineLevel="3">
      <c r="A1751" s="151"/>
      <c r="B1751" s="140"/>
      <c r="C1751" s="152" t="s">
        <v>597</v>
      </c>
      <c r="D1751" s="140"/>
      <c r="E1751" s="31">
        <v>4.2</v>
      </c>
      <c r="F1751" s="95"/>
      <c r="G1751" s="33"/>
      <c r="H1751" s="95"/>
      <c r="I1751" s="153"/>
      <c r="J1751" s="154"/>
      <c r="K1751" s="95"/>
      <c r="L1751" s="95"/>
      <c r="M1751" s="95"/>
    </row>
    <row r="1752" spans="1:13" s="155" customFormat="1" ht="11.25" outlineLevel="3">
      <c r="A1752" s="151"/>
      <c r="B1752" s="140"/>
      <c r="C1752" s="152" t="s">
        <v>527</v>
      </c>
      <c r="D1752" s="140"/>
      <c r="E1752" s="31">
        <v>15</v>
      </c>
      <c r="F1752" s="95"/>
      <c r="G1752" s="33"/>
      <c r="H1752" s="95"/>
      <c r="I1752" s="153"/>
      <c r="J1752" s="154"/>
      <c r="K1752" s="95"/>
      <c r="L1752" s="95"/>
      <c r="M1752" s="95"/>
    </row>
    <row r="1753" spans="1:13" s="155" customFormat="1" ht="11.25" outlineLevel="3">
      <c r="A1753" s="151"/>
      <c r="B1753" s="140"/>
      <c r="C1753" s="152" t="s">
        <v>598</v>
      </c>
      <c r="D1753" s="140"/>
      <c r="E1753" s="31">
        <v>4.5999999999999996</v>
      </c>
      <c r="F1753" s="95"/>
      <c r="G1753" s="33"/>
      <c r="H1753" s="95"/>
      <c r="I1753" s="153"/>
      <c r="J1753" s="154"/>
      <c r="K1753" s="95"/>
      <c r="L1753" s="95"/>
      <c r="M1753" s="95"/>
    </row>
    <row r="1754" spans="1:13" s="155" customFormat="1" ht="11.25" outlineLevel="3">
      <c r="A1754" s="151"/>
      <c r="B1754" s="140"/>
      <c r="C1754" s="152" t="s">
        <v>528</v>
      </c>
      <c r="D1754" s="140"/>
      <c r="E1754" s="31">
        <v>21.2</v>
      </c>
      <c r="F1754" s="95"/>
      <c r="G1754" s="33"/>
      <c r="H1754" s="95"/>
      <c r="I1754" s="153"/>
      <c r="J1754" s="154"/>
      <c r="K1754" s="95"/>
      <c r="L1754" s="95"/>
      <c r="M1754" s="95"/>
    </row>
    <row r="1755" spans="1:13" s="155" customFormat="1" ht="11.25" outlineLevel="3">
      <c r="A1755" s="151"/>
      <c r="B1755" s="140"/>
      <c r="C1755" s="152" t="s">
        <v>529</v>
      </c>
      <c r="D1755" s="140"/>
      <c r="E1755" s="31">
        <v>24.1</v>
      </c>
      <c r="F1755" s="95"/>
      <c r="G1755" s="33"/>
      <c r="H1755" s="95"/>
      <c r="I1755" s="153"/>
      <c r="J1755" s="154"/>
      <c r="K1755" s="95"/>
      <c r="L1755" s="95"/>
      <c r="M1755" s="95"/>
    </row>
    <row r="1756" spans="1:13" s="155" customFormat="1" ht="11.25" outlineLevel="3">
      <c r="A1756" s="151"/>
      <c r="B1756" s="140"/>
      <c r="C1756" s="152" t="s">
        <v>530</v>
      </c>
      <c r="D1756" s="140"/>
      <c r="E1756" s="31">
        <v>12.6</v>
      </c>
      <c r="F1756" s="95"/>
      <c r="G1756" s="33"/>
      <c r="H1756" s="95"/>
      <c r="I1756" s="153"/>
      <c r="J1756" s="154"/>
      <c r="K1756" s="95"/>
      <c r="L1756" s="95"/>
      <c r="M1756" s="95"/>
    </row>
    <row r="1757" spans="1:13" s="155" customFormat="1" ht="11.25" outlineLevel="3">
      <c r="A1757" s="151"/>
      <c r="B1757" s="140"/>
      <c r="C1757" s="152" t="s">
        <v>531</v>
      </c>
      <c r="D1757" s="140"/>
      <c r="E1757" s="31">
        <v>43.9</v>
      </c>
      <c r="F1757" s="95"/>
      <c r="G1757" s="33"/>
      <c r="H1757" s="95"/>
      <c r="I1757" s="153"/>
      <c r="J1757" s="154"/>
      <c r="K1757" s="95"/>
      <c r="L1757" s="95"/>
      <c r="M1757" s="95"/>
    </row>
    <row r="1758" spans="1:13" s="155" customFormat="1" ht="11.25" outlineLevel="3">
      <c r="A1758" s="151"/>
      <c r="B1758" s="140"/>
      <c r="C1758" s="152" t="s">
        <v>1</v>
      </c>
      <c r="D1758" s="140"/>
      <c r="E1758" s="31">
        <v>340.62</v>
      </c>
      <c r="F1758" s="95"/>
      <c r="G1758" s="33"/>
      <c r="H1758" s="95"/>
      <c r="I1758" s="153"/>
      <c r="J1758" s="154"/>
      <c r="K1758" s="95"/>
      <c r="L1758" s="95"/>
      <c r="M1758" s="95"/>
    </row>
    <row r="1759" spans="1:13" s="155" customFormat="1" ht="11.25" outlineLevel="3">
      <c r="A1759" s="151"/>
      <c r="B1759" s="140"/>
      <c r="C1759" s="152" t="s">
        <v>17</v>
      </c>
      <c r="D1759" s="140"/>
      <c r="E1759" s="31">
        <v>0</v>
      </c>
      <c r="F1759" s="95"/>
      <c r="G1759" s="33"/>
      <c r="H1759" s="95"/>
      <c r="I1759" s="153"/>
      <c r="J1759" s="154"/>
      <c r="K1759" s="95"/>
      <c r="L1759" s="95"/>
      <c r="M1759" s="95"/>
    </row>
    <row r="1760" spans="1:13" s="155" customFormat="1" ht="11.25" outlineLevel="3">
      <c r="A1760" s="151"/>
      <c r="B1760" s="140"/>
      <c r="C1760" s="152" t="s">
        <v>460</v>
      </c>
      <c r="D1760" s="140"/>
      <c r="E1760" s="31">
        <v>0</v>
      </c>
      <c r="F1760" s="95"/>
      <c r="G1760" s="33"/>
      <c r="H1760" s="95"/>
      <c r="I1760" s="153"/>
      <c r="J1760" s="154"/>
      <c r="K1760" s="95"/>
      <c r="L1760" s="95"/>
      <c r="M1760" s="95"/>
    </row>
    <row r="1761" spans="1:13" s="155" customFormat="1" ht="11.25" outlineLevel="3">
      <c r="A1761" s="151"/>
      <c r="B1761" s="140"/>
      <c r="C1761" s="152" t="s">
        <v>473</v>
      </c>
      <c r="D1761" s="140"/>
      <c r="E1761" s="31">
        <v>87.5</v>
      </c>
      <c r="F1761" s="95"/>
      <c r="G1761" s="33"/>
      <c r="H1761" s="95"/>
      <c r="I1761" s="153"/>
      <c r="J1761" s="154"/>
      <c r="K1761" s="95"/>
      <c r="L1761" s="95"/>
      <c r="M1761" s="95"/>
    </row>
    <row r="1762" spans="1:13" s="155" customFormat="1" ht="11.25" outlineLevel="3">
      <c r="A1762" s="151"/>
      <c r="B1762" s="140"/>
      <c r="C1762" s="152" t="s">
        <v>1</v>
      </c>
      <c r="D1762" s="140"/>
      <c r="E1762" s="31">
        <v>87.5</v>
      </c>
      <c r="F1762" s="95"/>
      <c r="G1762" s="33"/>
      <c r="H1762" s="95"/>
      <c r="I1762" s="153"/>
      <c r="J1762" s="154"/>
      <c r="K1762" s="95"/>
      <c r="L1762" s="95"/>
      <c r="M1762" s="95"/>
    </row>
    <row r="1763" spans="1:13" s="155" customFormat="1" ht="11.25" outlineLevel="3">
      <c r="A1763" s="151"/>
      <c r="B1763" s="140"/>
      <c r="C1763" s="152" t="s">
        <v>7</v>
      </c>
      <c r="D1763" s="140"/>
      <c r="E1763" s="31">
        <v>0</v>
      </c>
      <c r="F1763" s="95"/>
      <c r="G1763" s="33"/>
      <c r="H1763" s="95"/>
      <c r="I1763" s="153"/>
      <c r="J1763" s="154"/>
      <c r="K1763" s="95"/>
      <c r="L1763" s="95"/>
      <c r="M1763" s="95"/>
    </row>
    <row r="1764" spans="1:13" s="155" customFormat="1" ht="11.25" outlineLevel="3">
      <c r="A1764" s="151"/>
      <c r="B1764" s="140"/>
      <c r="C1764" s="152" t="s">
        <v>112</v>
      </c>
      <c r="D1764" s="140"/>
      <c r="E1764" s="31">
        <v>0</v>
      </c>
      <c r="F1764" s="95"/>
      <c r="G1764" s="33"/>
      <c r="H1764" s="95"/>
      <c r="I1764" s="153"/>
      <c r="J1764" s="154"/>
      <c r="K1764" s="95"/>
      <c r="L1764" s="95"/>
      <c r="M1764" s="95"/>
    </row>
    <row r="1765" spans="1:13" s="155" customFormat="1" ht="11.25" outlineLevel="3">
      <c r="A1765" s="151"/>
      <c r="B1765" s="140"/>
      <c r="C1765" s="152" t="s">
        <v>703</v>
      </c>
      <c r="D1765" s="140"/>
      <c r="E1765" s="31">
        <v>101</v>
      </c>
      <c r="F1765" s="95"/>
      <c r="G1765" s="33"/>
      <c r="H1765" s="95"/>
      <c r="I1765" s="153"/>
      <c r="J1765" s="154"/>
      <c r="K1765" s="95"/>
      <c r="L1765" s="95"/>
      <c r="M1765" s="95"/>
    </row>
    <row r="1766" spans="1:13" s="155" customFormat="1" ht="11.25" outlineLevel="3">
      <c r="A1766" s="151"/>
      <c r="B1766" s="140"/>
      <c r="C1766" s="152" t="s">
        <v>534</v>
      </c>
      <c r="D1766" s="140"/>
      <c r="E1766" s="31">
        <v>96.6</v>
      </c>
      <c r="F1766" s="95"/>
      <c r="G1766" s="33"/>
      <c r="H1766" s="95"/>
      <c r="I1766" s="153"/>
      <c r="J1766" s="154"/>
      <c r="K1766" s="95"/>
      <c r="L1766" s="95"/>
      <c r="M1766" s="95"/>
    </row>
    <row r="1767" spans="1:13" s="155" customFormat="1" ht="11.25" outlineLevel="3">
      <c r="A1767" s="151"/>
      <c r="B1767" s="140"/>
      <c r="C1767" s="152" t="s">
        <v>507</v>
      </c>
      <c r="D1767" s="140"/>
      <c r="E1767" s="31">
        <v>136.69999999999999</v>
      </c>
      <c r="F1767" s="95"/>
      <c r="G1767" s="33"/>
      <c r="H1767" s="95"/>
      <c r="I1767" s="153"/>
      <c r="J1767" s="154"/>
      <c r="K1767" s="95"/>
      <c r="L1767" s="95"/>
      <c r="M1767" s="95"/>
    </row>
    <row r="1768" spans="1:13" s="155" customFormat="1" ht="11.25" outlineLevel="3">
      <c r="A1768" s="151"/>
      <c r="B1768" s="140"/>
      <c r="C1768" s="152" t="s">
        <v>654</v>
      </c>
      <c r="D1768" s="140"/>
      <c r="E1768" s="31">
        <v>60.7</v>
      </c>
      <c r="F1768" s="95"/>
      <c r="G1768" s="33"/>
      <c r="H1768" s="95"/>
      <c r="I1768" s="153"/>
      <c r="J1768" s="154"/>
      <c r="K1768" s="95"/>
      <c r="L1768" s="95"/>
      <c r="M1768" s="95"/>
    </row>
    <row r="1769" spans="1:13" s="155" customFormat="1" ht="11.25" outlineLevel="3">
      <c r="A1769" s="151"/>
      <c r="B1769" s="140"/>
      <c r="C1769" s="152" t="s">
        <v>1</v>
      </c>
      <c r="D1769" s="140"/>
      <c r="E1769" s="31">
        <v>394.99999999999994</v>
      </c>
      <c r="F1769" s="95"/>
      <c r="G1769" s="33"/>
      <c r="H1769" s="95"/>
      <c r="I1769" s="153"/>
      <c r="J1769" s="154"/>
      <c r="K1769" s="95"/>
      <c r="L1769" s="95"/>
      <c r="M1769" s="95"/>
    </row>
    <row r="1770" spans="1:13" s="155" customFormat="1" ht="11.25" outlineLevel="3">
      <c r="A1770" s="151"/>
      <c r="B1770" s="140"/>
      <c r="C1770" s="152" t="s">
        <v>25</v>
      </c>
      <c r="D1770" s="140"/>
      <c r="E1770" s="31">
        <v>0</v>
      </c>
      <c r="F1770" s="95"/>
      <c r="G1770" s="33"/>
      <c r="H1770" s="95"/>
      <c r="I1770" s="153"/>
      <c r="J1770" s="154"/>
      <c r="K1770" s="95"/>
      <c r="L1770" s="95"/>
      <c r="M1770" s="95"/>
    </row>
    <row r="1771" spans="1:13" s="155" customFormat="1" ht="11.25" outlineLevel="3">
      <c r="A1771" s="151"/>
      <c r="B1771" s="140"/>
      <c r="C1771" s="152" t="s">
        <v>112</v>
      </c>
      <c r="D1771" s="140"/>
      <c r="E1771" s="31">
        <v>0</v>
      </c>
      <c r="F1771" s="95"/>
      <c r="G1771" s="33"/>
      <c r="H1771" s="95"/>
      <c r="I1771" s="153"/>
      <c r="J1771" s="154"/>
      <c r="K1771" s="95"/>
      <c r="L1771" s="95"/>
      <c r="M1771" s="95"/>
    </row>
    <row r="1772" spans="1:13" s="155" customFormat="1" ht="11.25" outlineLevel="3">
      <c r="A1772" s="151"/>
      <c r="B1772" s="140"/>
      <c r="C1772" s="152" t="s">
        <v>629</v>
      </c>
      <c r="D1772" s="140"/>
      <c r="E1772" s="31">
        <v>66</v>
      </c>
      <c r="F1772" s="95"/>
      <c r="G1772" s="33"/>
      <c r="H1772" s="95"/>
      <c r="I1772" s="153"/>
      <c r="J1772" s="154"/>
      <c r="K1772" s="95"/>
      <c r="L1772" s="95"/>
      <c r="M1772" s="95"/>
    </row>
    <row r="1773" spans="1:13" s="155" customFormat="1" ht="11.25" outlineLevel="3">
      <c r="A1773" s="151"/>
      <c r="B1773" s="140"/>
      <c r="C1773" s="152" t="s">
        <v>1</v>
      </c>
      <c r="D1773" s="140"/>
      <c r="E1773" s="31">
        <v>66</v>
      </c>
      <c r="F1773" s="95"/>
      <c r="G1773" s="33"/>
      <c r="H1773" s="95"/>
      <c r="I1773" s="153"/>
      <c r="J1773" s="154"/>
      <c r="K1773" s="95"/>
      <c r="L1773" s="95"/>
      <c r="M1773" s="95"/>
    </row>
    <row r="1774" spans="1:13" s="155" customFormat="1" ht="11.25" outlineLevel="3">
      <c r="A1774" s="151"/>
      <c r="B1774" s="140"/>
      <c r="C1774" s="152" t="s">
        <v>26</v>
      </c>
      <c r="D1774" s="140"/>
      <c r="E1774" s="31">
        <v>0</v>
      </c>
      <c r="F1774" s="95"/>
      <c r="G1774" s="33"/>
      <c r="H1774" s="95"/>
      <c r="I1774" s="153"/>
      <c r="J1774" s="154"/>
      <c r="K1774" s="95"/>
      <c r="L1774" s="95"/>
      <c r="M1774" s="95"/>
    </row>
    <row r="1775" spans="1:13" s="155" customFormat="1" ht="11.25" outlineLevel="3">
      <c r="A1775" s="151"/>
      <c r="B1775" s="140"/>
      <c r="C1775" s="152" t="s">
        <v>112</v>
      </c>
      <c r="D1775" s="140"/>
      <c r="E1775" s="31">
        <v>0</v>
      </c>
      <c r="F1775" s="95"/>
      <c r="G1775" s="33"/>
      <c r="H1775" s="95"/>
      <c r="I1775" s="153"/>
      <c r="J1775" s="154"/>
      <c r="K1775" s="95"/>
      <c r="L1775" s="95"/>
      <c r="M1775" s="95"/>
    </row>
    <row r="1776" spans="1:13" s="155" customFormat="1" ht="11.25" outlineLevel="3">
      <c r="A1776" s="151"/>
      <c r="B1776" s="140"/>
      <c r="C1776" s="152" t="s">
        <v>994</v>
      </c>
      <c r="D1776" s="140"/>
      <c r="E1776" s="31">
        <v>20.9</v>
      </c>
      <c r="F1776" s="95"/>
      <c r="G1776" s="33"/>
      <c r="H1776" s="95"/>
      <c r="I1776" s="153"/>
      <c r="J1776" s="154"/>
      <c r="K1776" s="95"/>
      <c r="L1776" s="95"/>
      <c r="M1776" s="95"/>
    </row>
    <row r="1777" spans="1:13" s="155" customFormat="1" ht="11.25" outlineLevel="3">
      <c r="A1777" s="151"/>
      <c r="B1777" s="140"/>
      <c r="C1777" s="152" t="s">
        <v>1</v>
      </c>
      <c r="D1777" s="140"/>
      <c r="E1777" s="31">
        <v>20.9</v>
      </c>
      <c r="F1777" s="95"/>
      <c r="G1777" s="33"/>
      <c r="H1777" s="95"/>
      <c r="I1777" s="153"/>
      <c r="J1777" s="154"/>
      <c r="K1777" s="95"/>
      <c r="L1777" s="95"/>
      <c r="M1777" s="95"/>
    </row>
    <row r="1778" spans="1:13" s="155" customFormat="1" ht="11.25" outlineLevel="3">
      <c r="A1778" s="151"/>
      <c r="B1778" s="140"/>
      <c r="C1778" s="152" t="s">
        <v>27</v>
      </c>
      <c r="D1778" s="140"/>
      <c r="E1778" s="31">
        <v>0</v>
      </c>
      <c r="F1778" s="95"/>
      <c r="G1778" s="33"/>
      <c r="H1778" s="95"/>
      <c r="I1778" s="153"/>
      <c r="J1778" s="154"/>
      <c r="K1778" s="95"/>
      <c r="L1778" s="95"/>
      <c r="M1778" s="95"/>
    </row>
    <row r="1779" spans="1:13" s="155" customFormat="1" ht="11.25" outlineLevel="3">
      <c r="A1779" s="151"/>
      <c r="B1779" s="140"/>
      <c r="C1779" s="152" t="s">
        <v>460</v>
      </c>
      <c r="D1779" s="140"/>
      <c r="E1779" s="31">
        <v>0</v>
      </c>
      <c r="F1779" s="95"/>
      <c r="G1779" s="33"/>
      <c r="H1779" s="95"/>
      <c r="I1779" s="153"/>
      <c r="J1779" s="154"/>
      <c r="K1779" s="95"/>
      <c r="L1779" s="95"/>
      <c r="M1779" s="95"/>
    </row>
    <row r="1780" spans="1:13" s="155" customFormat="1" ht="11.25" outlineLevel="3">
      <c r="A1780" s="151"/>
      <c r="B1780" s="140"/>
      <c r="C1780" s="152" t="s">
        <v>632</v>
      </c>
      <c r="D1780" s="140"/>
      <c r="E1780" s="31">
        <v>25.4</v>
      </c>
      <c r="F1780" s="95"/>
      <c r="G1780" s="33"/>
      <c r="H1780" s="95"/>
      <c r="I1780" s="153"/>
      <c r="J1780" s="154"/>
      <c r="K1780" s="95"/>
      <c r="L1780" s="95"/>
      <c r="M1780" s="95"/>
    </row>
    <row r="1781" spans="1:13" s="155" customFormat="1" ht="11.25" outlineLevel="3">
      <c r="A1781" s="151"/>
      <c r="B1781" s="140"/>
      <c r="C1781" s="152" t="s">
        <v>1</v>
      </c>
      <c r="D1781" s="140"/>
      <c r="E1781" s="31">
        <v>25.4</v>
      </c>
      <c r="F1781" s="95"/>
      <c r="G1781" s="33"/>
      <c r="H1781" s="95"/>
      <c r="I1781" s="153"/>
      <c r="J1781" s="154"/>
      <c r="K1781" s="95"/>
      <c r="L1781" s="95"/>
      <c r="M1781" s="95"/>
    </row>
    <row r="1782" spans="1:13" s="57" customFormat="1" ht="24" outlineLevel="2">
      <c r="A1782" s="120">
        <v>10</v>
      </c>
      <c r="B1782" s="121" t="s">
        <v>369</v>
      </c>
      <c r="C1782" s="122" t="s">
        <v>2024</v>
      </c>
      <c r="D1782" s="123" t="s">
        <v>42</v>
      </c>
      <c r="E1782" s="24">
        <v>28.0626</v>
      </c>
      <c r="F1782" s="94">
        <v>12</v>
      </c>
      <c r="G1782" s="24">
        <f>E1782*(1+F1782/100)</f>
        <v>31.430112000000001</v>
      </c>
      <c r="H1782" s="94"/>
      <c r="I1782" s="119">
        <f>G1782*H1782</f>
        <v>0</v>
      </c>
      <c r="J1782" s="124">
        <v>0.55000000000000004</v>
      </c>
      <c r="K1782" s="125">
        <f>G1782*J1782</f>
        <v>17.286561600000002</v>
      </c>
      <c r="L1782" s="124"/>
      <c r="M1782" s="125">
        <f>G1782*L1782</f>
        <v>0</v>
      </c>
    </row>
    <row r="1783" spans="1:13" s="155" customFormat="1" ht="11.25" outlineLevel="3">
      <c r="A1783" s="151"/>
      <c r="B1783" s="140"/>
      <c r="C1783" s="152" t="s">
        <v>573</v>
      </c>
      <c r="D1783" s="140"/>
      <c r="E1783" s="31">
        <v>10.2186</v>
      </c>
      <c r="F1783" s="95"/>
      <c r="G1783" s="33"/>
      <c r="H1783" s="95"/>
      <c r="I1783" s="153"/>
      <c r="J1783" s="154"/>
      <c r="K1783" s="95"/>
      <c r="L1783" s="95"/>
      <c r="M1783" s="95"/>
    </row>
    <row r="1784" spans="1:13" s="155" customFormat="1" ht="11.25" outlineLevel="3">
      <c r="A1784" s="151"/>
      <c r="B1784" s="140"/>
      <c r="C1784" s="152" t="s">
        <v>515</v>
      </c>
      <c r="D1784" s="140"/>
      <c r="E1784" s="31">
        <v>2.625</v>
      </c>
      <c r="F1784" s="95"/>
      <c r="G1784" s="33"/>
      <c r="H1784" s="95"/>
      <c r="I1784" s="153"/>
      <c r="J1784" s="154"/>
      <c r="K1784" s="95"/>
      <c r="L1784" s="95"/>
      <c r="M1784" s="95"/>
    </row>
    <row r="1785" spans="1:13" s="155" customFormat="1" ht="11.25" outlineLevel="3">
      <c r="A1785" s="151"/>
      <c r="B1785" s="140"/>
      <c r="C1785" s="152" t="s">
        <v>525</v>
      </c>
      <c r="D1785" s="140"/>
      <c r="E1785" s="31">
        <v>11.85</v>
      </c>
      <c r="F1785" s="95"/>
      <c r="G1785" s="33"/>
      <c r="H1785" s="95"/>
      <c r="I1785" s="153"/>
      <c r="J1785" s="154"/>
      <c r="K1785" s="95"/>
      <c r="L1785" s="95"/>
      <c r="M1785" s="95"/>
    </row>
    <row r="1786" spans="1:13" s="155" customFormat="1" ht="11.25" outlineLevel="3">
      <c r="A1786" s="151"/>
      <c r="B1786" s="140"/>
      <c r="C1786" s="152" t="s">
        <v>522</v>
      </c>
      <c r="D1786" s="140"/>
      <c r="E1786" s="31">
        <v>1.98</v>
      </c>
      <c r="F1786" s="95"/>
      <c r="G1786" s="33"/>
      <c r="H1786" s="95"/>
      <c r="I1786" s="153"/>
      <c r="J1786" s="154"/>
      <c r="K1786" s="95"/>
      <c r="L1786" s="95"/>
      <c r="M1786" s="95"/>
    </row>
    <row r="1787" spans="1:13" s="155" customFormat="1" ht="11.25" outlineLevel="3">
      <c r="A1787" s="151"/>
      <c r="B1787" s="140"/>
      <c r="C1787" s="152" t="s">
        <v>523</v>
      </c>
      <c r="D1787" s="140"/>
      <c r="E1787" s="31">
        <v>0.62699999999999989</v>
      </c>
      <c r="F1787" s="95"/>
      <c r="G1787" s="33"/>
      <c r="H1787" s="95"/>
      <c r="I1787" s="153"/>
      <c r="J1787" s="154"/>
      <c r="K1787" s="95"/>
      <c r="L1787" s="95"/>
      <c r="M1787" s="95"/>
    </row>
    <row r="1788" spans="1:13" s="155" customFormat="1" ht="11.25" outlineLevel="3">
      <c r="A1788" s="151"/>
      <c r="B1788" s="140"/>
      <c r="C1788" s="152" t="s">
        <v>524</v>
      </c>
      <c r="D1788" s="140"/>
      <c r="E1788" s="31">
        <v>0.7619999999999999</v>
      </c>
      <c r="F1788" s="95"/>
      <c r="G1788" s="33"/>
      <c r="H1788" s="95"/>
      <c r="I1788" s="153"/>
      <c r="J1788" s="154"/>
      <c r="K1788" s="95"/>
      <c r="L1788" s="95"/>
      <c r="M1788" s="95"/>
    </row>
    <row r="1789" spans="1:13" s="155" customFormat="1" ht="11.25" outlineLevel="3">
      <c r="A1789" s="151"/>
      <c r="B1789" s="140"/>
      <c r="C1789" s="152" t="s">
        <v>1</v>
      </c>
      <c r="D1789" s="140"/>
      <c r="E1789" s="31">
        <v>28.0626</v>
      </c>
      <c r="F1789" s="95"/>
      <c r="G1789" s="33"/>
      <c r="H1789" s="95"/>
      <c r="I1789" s="153"/>
      <c r="J1789" s="154"/>
      <c r="K1789" s="95"/>
      <c r="L1789" s="95"/>
      <c r="M1789" s="95"/>
    </row>
    <row r="1790" spans="1:13" s="57" customFormat="1" ht="36" outlineLevel="2">
      <c r="A1790" s="120">
        <v>11</v>
      </c>
      <c r="B1790" s="121" t="s">
        <v>284</v>
      </c>
      <c r="C1790" s="122" t="s">
        <v>2145</v>
      </c>
      <c r="D1790" s="123" t="s">
        <v>41</v>
      </c>
      <c r="E1790" s="24">
        <v>1376.7700000000002</v>
      </c>
      <c r="F1790" s="94">
        <v>0</v>
      </c>
      <c r="G1790" s="24">
        <f>E1790*(1+F1790/100)</f>
        <v>1376.7700000000002</v>
      </c>
      <c r="H1790" s="94"/>
      <c r="I1790" s="119">
        <f>G1790*H1790</f>
        <v>0</v>
      </c>
      <c r="J1790" s="124">
        <v>4.0000000000000003E-5</v>
      </c>
      <c r="K1790" s="125">
        <f>G1790*J1790</f>
        <v>5.507080000000001E-2</v>
      </c>
      <c r="L1790" s="124"/>
      <c r="M1790" s="125">
        <f>G1790*L1790</f>
        <v>0</v>
      </c>
    </row>
    <row r="1791" spans="1:13" s="155" customFormat="1" ht="11.25" outlineLevel="3">
      <c r="A1791" s="151"/>
      <c r="B1791" s="140"/>
      <c r="C1791" s="152" t="s">
        <v>2</v>
      </c>
      <c r="D1791" s="140"/>
      <c r="E1791" s="31">
        <v>0</v>
      </c>
      <c r="F1791" s="95"/>
      <c r="G1791" s="33"/>
      <c r="H1791" s="95"/>
      <c r="I1791" s="153"/>
      <c r="J1791" s="154"/>
      <c r="K1791" s="95"/>
      <c r="L1791" s="95"/>
      <c r="M1791" s="95"/>
    </row>
    <row r="1792" spans="1:13" s="155" customFormat="1" ht="11.25" outlineLevel="3">
      <c r="A1792" s="151"/>
      <c r="B1792" s="140"/>
      <c r="C1792" s="152" t="s">
        <v>460</v>
      </c>
      <c r="D1792" s="140"/>
      <c r="E1792" s="31">
        <v>0</v>
      </c>
      <c r="F1792" s="95"/>
      <c r="G1792" s="33"/>
      <c r="H1792" s="95"/>
      <c r="I1792" s="153"/>
      <c r="J1792" s="154"/>
      <c r="K1792" s="95"/>
      <c r="L1792" s="95"/>
      <c r="M1792" s="95"/>
    </row>
    <row r="1793" spans="1:13" s="155" customFormat="1" ht="11.25" outlineLevel="3">
      <c r="A1793" s="151"/>
      <c r="B1793" s="140"/>
      <c r="C1793" s="152" t="s">
        <v>532</v>
      </c>
      <c r="D1793" s="140"/>
      <c r="E1793" s="31">
        <v>44.5</v>
      </c>
      <c r="F1793" s="95"/>
      <c r="G1793" s="33"/>
      <c r="H1793" s="95"/>
      <c r="I1793" s="153"/>
      <c r="J1793" s="154"/>
      <c r="K1793" s="95"/>
      <c r="L1793" s="95"/>
      <c r="M1793" s="95"/>
    </row>
    <row r="1794" spans="1:13" s="155" customFormat="1" ht="11.25" outlineLevel="3">
      <c r="A1794" s="151"/>
      <c r="B1794" s="140"/>
      <c r="C1794" s="152" t="s">
        <v>577</v>
      </c>
      <c r="D1794" s="140"/>
      <c r="E1794" s="31">
        <v>38</v>
      </c>
      <c r="F1794" s="95"/>
      <c r="G1794" s="33"/>
      <c r="H1794" s="95"/>
      <c r="I1794" s="153"/>
      <c r="J1794" s="154"/>
      <c r="K1794" s="95"/>
      <c r="L1794" s="95"/>
      <c r="M1794" s="95"/>
    </row>
    <row r="1795" spans="1:13" s="155" customFormat="1" ht="11.25" outlineLevel="3">
      <c r="A1795" s="151"/>
      <c r="B1795" s="140"/>
      <c r="C1795" s="152" t="s">
        <v>526</v>
      </c>
      <c r="D1795" s="140"/>
      <c r="E1795" s="31">
        <v>21.1</v>
      </c>
      <c r="F1795" s="95"/>
      <c r="G1795" s="33"/>
      <c r="H1795" s="95"/>
      <c r="I1795" s="153"/>
      <c r="J1795" s="154"/>
      <c r="K1795" s="95"/>
      <c r="L1795" s="95"/>
      <c r="M1795" s="95"/>
    </row>
    <row r="1796" spans="1:13" s="155" customFormat="1" ht="11.25" outlineLevel="3">
      <c r="A1796" s="151"/>
      <c r="B1796" s="140"/>
      <c r="C1796" s="152" t="s">
        <v>1412</v>
      </c>
      <c r="D1796" s="140"/>
      <c r="E1796" s="31">
        <v>41.45</v>
      </c>
      <c r="F1796" s="95"/>
      <c r="G1796" s="33"/>
      <c r="H1796" s="95"/>
      <c r="I1796" s="153"/>
      <c r="J1796" s="154"/>
      <c r="K1796" s="95"/>
      <c r="L1796" s="95"/>
      <c r="M1796" s="95"/>
    </row>
    <row r="1797" spans="1:13" s="155" customFormat="1" ht="11.25" outlineLevel="3">
      <c r="A1797" s="151"/>
      <c r="B1797" s="140"/>
      <c r="C1797" s="152" t="s">
        <v>1413</v>
      </c>
      <c r="D1797" s="140"/>
      <c r="E1797" s="31">
        <v>41.75</v>
      </c>
      <c r="F1797" s="95"/>
      <c r="G1797" s="33"/>
      <c r="H1797" s="95"/>
      <c r="I1797" s="153"/>
      <c r="J1797" s="154"/>
      <c r="K1797" s="95"/>
      <c r="L1797" s="95"/>
      <c r="M1797" s="95"/>
    </row>
    <row r="1798" spans="1:13" s="155" customFormat="1" ht="11.25" outlineLevel="3">
      <c r="A1798" s="151"/>
      <c r="B1798" s="140"/>
      <c r="C1798" s="152" t="s">
        <v>981</v>
      </c>
      <c r="D1798" s="140"/>
      <c r="E1798" s="31">
        <v>42.15</v>
      </c>
      <c r="F1798" s="95"/>
      <c r="G1798" s="33"/>
      <c r="H1798" s="95"/>
      <c r="I1798" s="153"/>
      <c r="J1798" s="154"/>
      <c r="K1798" s="95"/>
      <c r="L1798" s="95"/>
      <c r="M1798" s="95"/>
    </row>
    <row r="1799" spans="1:13" s="155" customFormat="1" ht="11.25" outlineLevel="3">
      <c r="A1799" s="151"/>
      <c r="B1799" s="140"/>
      <c r="C1799" s="152" t="s">
        <v>43</v>
      </c>
      <c r="D1799" s="140"/>
      <c r="E1799" s="31">
        <v>0</v>
      </c>
      <c r="F1799" s="95"/>
      <c r="G1799" s="33"/>
      <c r="H1799" s="95"/>
      <c r="I1799" s="153"/>
      <c r="J1799" s="154"/>
      <c r="K1799" s="95"/>
      <c r="L1799" s="95"/>
      <c r="M1799" s="95"/>
    </row>
    <row r="1800" spans="1:13" s="155" customFormat="1" ht="11.25" outlineLevel="3">
      <c r="A1800" s="151"/>
      <c r="B1800" s="140"/>
      <c r="C1800" s="152" t="s">
        <v>580</v>
      </c>
      <c r="D1800" s="140"/>
      <c r="E1800" s="31">
        <v>57.7</v>
      </c>
      <c r="F1800" s="95"/>
      <c r="G1800" s="33"/>
      <c r="H1800" s="95"/>
      <c r="I1800" s="153"/>
      <c r="J1800" s="154"/>
      <c r="K1800" s="95"/>
      <c r="L1800" s="95"/>
      <c r="M1800" s="95"/>
    </row>
    <row r="1801" spans="1:13" s="155" customFormat="1" ht="11.25" outlineLevel="3">
      <c r="A1801" s="151"/>
      <c r="B1801" s="140"/>
      <c r="C1801" s="152" t="s">
        <v>922</v>
      </c>
      <c r="D1801" s="140"/>
      <c r="E1801" s="31">
        <v>88.2</v>
      </c>
      <c r="F1801" s="95"/>
      <c r="G1801" s="33"/>
      <c r="H1801" s="95"/>
      <c r="I1801" s="153"/>
      <c r="J1801" s="154"/>
      <c r="K1801" s="95"/>
      <c r="L1801" s="95"/>
      <c r="M1801" s="95"/>
    </row>
    <row r="1802" spans="1:13" s="155" customFormat="1" ht="11.25" outlineLevel="3">
      <c r="A1802" s="151"/>
      <c r="B1802" s="140"/>
      <c r="C1802" s="152" t="s">
        <v>1</v>
      </c>
      <c r="D1802" s="140"/>
      <c r="E1802" s="31">
        <v>374.85</v>
      </c>
      <c r="F1802" s="95"/>
      <c r="G1802" s="33"/>
      <c r="H1802" s="95"/>
      <c r="I1802" s="153"/>
      <c r="J1802" s="154"/>
      <c r="K1802" s="95"/>
      <c r="L1802" s="95"/>
      <c r="M1802" s="95"/>
    </row>
    <row r="1803" spans="1:13" s="155" customFormat="1" ht="11.25" outlineLevel="3">
      <c r="A1803" s="151"/>
      <c r="B1803" s="140"/>
      <c r="C1803" s="152" t="s">
        <v>14</v>
      </c>
      <c r="D1803" s="140"/>
      <c r="E1803" s="31">
        <v>0</v>
      </c>
      <c r="F1803" s="95"/>
      <c r="G1803" s="33"/>
      <c r="H1803" s="95"/>
      <c r="I1803" s="153"/>
      <c r="J1803" s="154"/>
      <c r="K1803" s="95"/>
      <c r="L1803" s="95"/>
      <c r="M1803" s="95"/>
    </row>
    <row r="1804" spans="1:13" s="155" customFormat="1" ht="11.25" outlineLevel="3">
      <c r="A1804" s="151"/>
      <c r="B1804" s="140"/>
      <c r="C1804" s="152" t="s">
        <v>460</v>
      </c>
      <c r="D1804" s="140"/>
      <c r="E1804" s="31">
        <v>0</v>
      </c>
      <c r="F1804" s="95"/>
      <c r="G1804" s="33"/>
      <c r="H1804" s="95"/>
      <c r="I1804" s="153"/>
      <c r="J1804" s="154"/>
      <c r="K1804" s="95"/>
      <c r="L1804" s="95"/>
      <c r="M1804" s="95"/>
    </row>
    <row r="1805" spans="1:13" s="155" customFormat="1" ht="11.25" outlineLevel="3">
      <c r="A1805" s="151"/>
      <c r="B1805" s="140"/>
      <c r="C1805" s="152" t="s">
        <v>653</v>
      </c>
      <c r="D1805" s="140"/>
      <c r="E1805" s="31">
        <v>41.8</v>
      </c>
      <c r="F1805" s="95"/>
      <c r="G1805" s="33"/>
      <c r="H1805" s="95"/>
      <c r="I1805" s="153"/>
      <c r="J1805" s="154"/>
      <c r="K1805" s="95"/>
      <c r="L1805" s="95"/>
      <c r="M1805" s="95"/>
    </row>
    <row r="1806" spans="1:13" s="155" customFormat="1" ht="11.25" outlineLevel="3">
      <c r="A1806" s="151"/>
      <c r="B1806" s="140"/>
      <c r="C1806" s="152" t="s">
        <v>1098</v>
      </c>
      <c r="D1806" s="140"/>
      <c r="E1806" s="31">
        <v>24.7</v>
      </c>
      <c r="F1806" s="95"/>
      <c r="G1806" s="33"/>
      <c r="H1806" s="95"/>
      <c r="I1806" s="153"/>
      <c r="J1806" s="154"/>
      <c r="K1806" s="95"/>
      <c r="L1806" s="95"/>
      <c r="M1806" s="95"/>
    </row>
    <row r="1807" spans="1:13" s="155" customFormat="1" ht="11.25" outlineLevel="3">
      <c r="A1807" s="151"/>
      <c r="B1807" s="140"/>
      <c r="C1807" s="152" t="s">
        <v>44</v>
      </c>
      <c r="D1807" s="140"/>
      <c r="E1807" s="31">
        <v>0</v>
      </c>
      <c r="F1807" s="95"/>
      <c r="G1807" s="33"/>
      <c r="H1807" s="95"/>
      <c r="I1807" s="153"/>
      <c r="J1807" s="154"/>
      <c r="K1807" s="95"/>
      <c r="L1807" s="95"/>
      <c r="M1807" s="95"/>
    </row>
    <row r="1808" spans="1:13" s="155" customFormat="1" ht="11.25" outlineLevel="3">
      <c r="A1808" s="151"/>
      <c r="B1808" s="140"/>
      <c r="C1808" s="152" t="s">
        <v>1347</v>
      </c>
      <c r="D1808" s="140"/>
      <c r="E1808" s="31">
        <v>0</v>
      </c>
      <c r="F1808" s="95"/>
      <c r="G1808" s="33"/>
      <c r="H1808" s="95"/>
      <c r="I1808" s="153"/>
      <c r="J1808" s="154"/>
      <c r="K1808" s="95"/>
      <c r="L1808" s="95"/>
      <c r="M1808" s="95"/>
    </row>
    <row r="1809" spans="1:13" s="155" customFormat="1" ht="11.25" outlineLevel="3">
      <c r="A1809" s="151"/>
      <c r="B1809" s="140"/>
      <c r="C1809" s="152" t="s">
        <v>112</v>
      </c>
      <c r="D1809" s="140"/>
      <c r="E1809" s="31">
        <v>0</v>
      </c>
      <c r="F1809" s="95"/>
      <c r="G1809" s="33"/>
      <c r="H1809" s="95"/>
      <c r="I1809" s="153"/>
      <c r="J1809" s="154"/>
      <c r="K1809" s="95"/>
      <c r="L1809" s="95"/>
      <c r="M1809" s="95"/>
    </row>
    <row r="1810" spans="1:13" s="155" customFormat="1" ht="11.25" outlineLevel="3">
      <c r="A1810" s="151"/>
      <c r="B1810" s="140"/>
      <c r="C1810" s="152" t="s">
        <v>1348</v>
      </c>
      <c r="D1810" s="140"/>
      <c r="E1810" s="31">
        <v>0</v>
      </c>
      <c r="F1810" s="95"/>
      <c r="G1810" s="33"/>
      <c r="H1810" s="95"/>
      <c r="I1810" s="153"/>
      <c r="J1810" s="154"/>
      <c r="K1810" s="95"/>
      <c r="L1810" s="95"/>
      <c r="M1810" s="95"/>
    </row>
    <row r="1811" spans="1:13" s="155" customFormat="1" ht="11.25" outlineLevel="3">
      <c r="A1811" s="151"/>
      <c r="B1811" s="140"/>
      <c r="C1811" s="152" t="s">
        <v>1349</v>
      </c>
      <c r="D1811" s="140"/>
      <c r="E1811" s="31">
        <v>0</v>
      </c>
      <c r="F1811" s="95"/>
      <c r="G1811" s="33"/>
      <c r="H1811" s="95"/>
      <c r="I1811" s="153"/>
      <c r="J1811" s="154"/>
      <c r="K1811" s="95"/>
      <c r="L1811" s="95"/>
      <c r="M1811" s="95"/>
    </row>
    <row r="1812" spans="1:13" s="155" customFormat="1" ht="11.25" outlineLevel="3">
      <c r="A1812" s="151"/>
      <c r="B1812" s="140"/>
      <c r="C1812" s="152" t="s">
        <v>91</v>
      </c>
      <c r="D1812" s="140"/>
      <c r="E1812" s="31">
        <v>0</v>
      </c>
      <c r="F1812" s="95"/>
      <c r="G1812" s="33"/>
      <c r="H1812" s="95"/>
      <c r="I1812" s="153"/>
      <c r="J1812" s="154"/>
      <c r="K1812" s="95"/>
      <c r="L1812" s="95"/>
      <c r="M1812" s="95"/>
    </row>
    <row r="1813" spans="1:13" s="155" customFormat="1" ht="11.25" outlineLevel="3">
      <c r="A1813" s="151"/>
      <c r="B1813" s="140"/>
      <c r="C1813" s="152" t="s">
        <v>1350</v>
      </c>
      <c r="D1813" s="140"/>
      <c r="E1813" s="31">
        <v>0</v>
      </c>
      <c r="F1813" s="95"/>
      <c r="G1813" s="33"/>
      <c r="H1813" s="95"/>
      <c r="I1813" s="153"/>
      <c r="J1813" s="154"/>
      <c r="K1813" s="95"/>
      <c r="L1813" s="95"/>
      <c r="M1813" s="95"/>
    </row>
    <row r="1814" spans="1:13" s="155" customFormat="1" ht="11.25" outlineLevel="3">
      <c r="A1814" s="151"/>
      <c r="B1814" s="140"/>
      <c r="C1814" s="152" t="s">
        <v>1</v>
      </c>
      <c r="D1814" s="140"/>
      <c r="E1814" s="31">
        <v>66.5</v>
      </c>
      <c r="F1814" s="95"/>
      <c r="G1814" s="33"/>
      <c r="H1814" s="95"/>
      <c r="I1814" s="153"/>
      <c r="J1814" s="154"/>
      <c r="K1814" s="95"/>
      <c r="L1814" s="95"/>
      <c r="M1814" s="95"/>
    </row>
    <row r="1815" spans="1:13" s="155" customFormat="1" ht="11.25" outlineLevel="3">
      <c r="A1815" s="151"/>
      <c r="B1815" s="140"/>
      <c r="C1815" s="152" t="s">
        <v>424</v>
      </c>
      <c r="D1815" s="140"/>
      <c r="E1815" s="31">
        <v>340.62</v>
      </c>
      <c r="F1815" s="95"/>
      <c r="G1815" s="33"/>
      <c r="H1815" s="95"/>
      <c r="I1815" s="153"/>
      <c r="J1815" s="154"/>
      <c r="K1815" s="95"/>
      <c r="L1815" s="95"/>
      <c r="M1815" s="95"/>
    </row>
    <row r="1816" spans="1:13" s="155" customFormat="1" ht="11.25" outlineLevel="3">
      <c r="A1816" s="151"/>
      <c r="B1816" s="140"/>
      <c r="C1816" s="152" t="s">
        <v>377</v>
      </c>
      <c r="D1816" s="140"/>
      <c r="E1816" s="31">
        <v>87.5</v>
      </c>
      <c r="F1816" s="95"/>
      <c r="G1816" s="33"/>
      <c r="H1816" s="95"/>
      <c r="I1816" s="153"/>
      <c r="J1816" s="154"/>
      <c r="K1816" s="95"/>
      <c r="L1816" s="95"/>
      <c r="M1816" s="95"/>
    </row>
    <row r="1817" spans="1:13" s="155" customFormat="1" ht="11.25" outlineLevel="3">
      <c r="A1817" s="151"/>
      <c r="B1817" s="140"/>
      <c r="C1817" s="152" t="s">
        <v>384</v>
      </c>
      <c r="D1817" s="140"/>
      <c r="E1817" s="31">
        <v>395</v>
      </c>
      <c r="F1817" s="95"/>
      <c r="G1817" s="33"/>
      <c r="H1817" s="95"/>
      <c r="I1817" s="153"/>
      <c r="J1817" s="154"/>
      <c r="K1817" s="95"/>
      <c r="L1817" s="95"/>
      <c r="M1817" s="95"/>
    </row>
    <row r="1818" spans="1:13" s="155" customFormat="1" ht="11.25" outlineLevel="3">
      <c r="A1818" s="151"/>
      <c r="B1818" s="140"/>
      <c r="C1818" s="152" t="s">
        <v>381</v>
      </c>
      <c r="D1818" s="140"/>
      <c r="E1818" s="31">
        <v>66</v>
      </c>
      <c r="F1818" s="95"/>
      <c r="G1818" s="33"/>
      <c r="H1818" s="95"/>
      <c r="I1818" s="153"/>
      <c r="J1818" s="154"/>
      <c r="K1818" s="95"/>
      <c r="L1818" s="95"/>
      <c r="M1818" s="95"/>
    </row>
    <row r="1819" spans="1:13" s="155" customFormat="1" ht="11.25" outlineLevel="3">
      <c r="A1819" s="151"/>
      <c r="B1819" s="140"/>
      <c r="C1819" s="152" t="s">
        <v>382</v>
      </c>
      <c r="D1819" s="140"/>
      <c r="E1819" s="31">
        <v>20.9</v>
      </c>
      <c r="F1819" s="95"/>
      <c r="G1819" s="33"/>
      <c r="H1819" s="95"/>
      <c r="I1819" s="153"/>
      <c r="J1819" s="154"/>
      <c r="K1819" s="95"/>
      <c r="L1819" s="95"/>
      <c r="M1819" s="95"/>
    </row>
    <row r="1820" spans="1:13" s="155" customFormat="1" ht="11.25" outlineLevel="3">
      <c r="A1820" s="151"/>
      <c r="B1820" s="140"/>
      <c r="C1820" s="152" t="s">
        <v>383</v>
      </c>
      <c r="D1820" s="140"/>
      <c r="E1820" s="31">
        <v>25.4</v>
      </c>
      <c r="F1820" s="95"/>
      <c r="G1820" s="33"/>
      <c r="H1820" s="95"/>
      <c r="I1820" s="153"/>
      <c r="J1820" s="154"/>
      <c r="K1820" s="95"/>
      <c r="L1820" s="95"/>
      <c r="M1820" s="95"/>
    </row>
    <row r="1821" spans="1:13" s="155" customFormat="1" ht="11.25" outlineLevel="3">
      <c r="A1821" s="151"/>
      <c r="B1821" s="140"/>
      <c r="C1821" s="152" t="s">
        <v>1</v>
      </c>
      <c r="D1821" s="140"/>
      <c r="E1821" s="31">
        <v>935.42</v>
      </c>
      <c r="F1821" s="95"/>
      <c r="G1821" s="33"/>
      <c r="H1821" s="95"/>
      <c r="I1821" s="153"/>
      <c r="J1821" s="154"/>
      <c r="K1821" s="95"/>
      <c r="L1821" s="95"/>
      <c r="M1821" s="95"/>
    </row>
    <row r="1822" spans="1:13" s="57" customFormat="1" ht="12" outlineLevel="2">
      <c r="A1822" s="120">
        <v>12</v>
      </c>
      <c r="B1822" s="121" t="s">
        <v>251</v>
      </c>
      <c r="C1822" s="122" t="s">
        <v>1917</v>
      </c>
      <c r="D1822" s="123" t="s">
        <v>41</v>
      </c>
      <c r="E1822" s="24">
        <v>3038.9800000000005</v>
      </c>
      <c r="F1822" s="94">
        <v>0</v>
      </c>
      <c r="G1822" s="24">
        <f>E1822*(1+F1822/100)</f>
        <v>3038.9800000000005</v>
      </c>
      <c r="H1822" s="94"/>
      <c r="I1822" s="119">
        <f>G1822*H1822</f>
        <v>0</v>
      </c>
      <c r="J1822" s="124">
        <v>2.0000000000000001E-4</v>
      </c>
      <c r="K1822" s="125">
        <f>G1822*J1822</f>
        <v>0.60779600000000011</v>
      </c>
      <c r="L1822" s="124"/>
      <c r="M1822" s="125">
        <f>G1822*L1822</f>
        <v>0</v>
      </c>
    </row>
    <row r="1823" spans="1:13" s="155" customFormat="1" ht="11.25" outlineLevel="3">
      <c r="A1823" s="151"/>
      <c r="B1823" s="140"/>
      <c r="C1823" s="152" t="s">
        <v>960</v>
      </c>
      <c r="D1823" s="140"/>
      <c r="E1823" s="31">
        <v>0</v>
      </c>
      <c r="F1823" s="95"/>
      <c r="G1823" s="33"/>
      <c r="H1823" s="95"/>
      <c r="I1823" s="153"/>
      <c r="J1823" s="154"/>
      <c r="K1823" s="95"/>
      <c r="L1823" s="95"/>
      <c r="M1823" s="95"/>
    </row>
    <row r="1824" spans="1:13" s="155" customFormat="1" ht="11.25" outlineLevel="3">
      <c r="A1824" s="151"/>
      <c r="B1824" s="140"/>
      <c r="C1824" s="152" t="s">
        <v>1540</v>
      </c>
      <c r="D1824" s="140"/>
      <c r="E1824" s="31">
        <v>393.8</v>
      </c>
      <c r="F1824" s="95"/>
      <c r="G1824" s="33"/>
      <c r="H1824" s="95"/>
      <c r="I1824" s="153"/>
      <c r="J1824" s="154"/>
      <c r="K1824" s="95"/>
      <c r="L1824" s="95"/>
      <c r="M1824" s="95"/>
    </row>
    <row r="1825" spans="1:13" s="155" customFormat="1" ht="22.5" outlineLevel="3">
      <c r="A1825" s="151"/>
      <c r="B1825" s="140"/>
      <c r="C1825" s="152" t="s">
        <v>1831</v>
      </c>
      <c r="D1825" s="140"/>
      <c r="E1825" s="31">
        <v>340.62</v>
      </c>
      <c r="F1825" s="95"/>
      <c r="G1825" s="33"/>
      <c r="H1825" s="95"/>
      <c r="I1825" s="153"/>
      <c r="J1825" s="154"/>
      <c r="K1825" s="95"/>
      <c r="L1825" s="95"/>
      <c r="M1825" s="95"/>
    </row>
    <row r="1826" spans="1:13" s="155" customFormat="1" ht="22.5" outlineLevel="3">
      <c r="A1826" s="151"/>
      <c r="B1826" s="140"/>
      <c r="C1826" s="152" t="s">
        <v>1814</v>
      </c>
      <c r="D1826" s="140"/>
      <c r="E1826" s="31">
        <v>87.5</v>
      </c>
      <c r="F1826" s="95"/>
      <c r="G1826" s="33"/>
      <c r="H1826" s="95"/>
      <c r="I1826" s="153"/>
      <c r="J1826" s="154"/>
      <c r="K1826" s="95"/>
      <c r="L1826" s="95"/>
      <c r="M1826" s="95"/>
    </row>
    <row r="1827" spans="1:13" s="155" customFormat="1" ht="22.5" outlineLevel="3">
      <c r="A1827" s="151"/>
      <c r="B1827" s="140"/>
      <c r="C1827" s="152" t="s">
        <v>1861</v>
      </c>
      <c r="D1827" s="140"/>
      <c r="E1827" s="31">
        <v>33.68</v>
      </c>
      <c r="F1827" s="95"/>
      <c r="G1827" s="33"/>
      <c r="H1827" s="95"/>
      <c r="I1827" s="153"/>
      <c r="J1827" s="154"/>
      <c r="K1827" s="95"/>
      <c r="L1827" s="95"/>
      <c r="M1827" s="95"/>
    </row>
    <row r="1828" spans="1:13" s="155" customFormat="1" ht="22.5" outlineLevel="3">
      <c r="A1828" s="151"/>
      <c r="B1828" s="140"/>
      <c r="C1828" s="152" t="s">
        <v>1862</v>
      </c>
      <c r="D1828" s="140"/>
      <c r="E1828" s="31">
        <v>66</v>
      </c>
      <c r="F1828" s="95"/>
      <c r="G1828" s="33"/>
      <c r="H1828" s="95"/>
      <c r="I1828" s="153"/>
      <c r="J1828" s="154"/>
      <c r="K1828" s="95"/>
      <c r="L1828" s="95"/>
      <c r="M1828" s="95"/>
    </row>
    <row r="1829" spans="1:13" s="155" customFormat="1" ht="22.5" outlineLevel="3">
      <c r="A1829" s="151"/>
      <c r="B1829" s="140"/>
      <c r="C1829" s="152" t="s">
        <v>1863</v>
      </c>
      <c r="D1829" s="140"/>
      <c r="E1829" s="31">
        <v>20.9</v>
      </c>
      <c r="F1829" s="95"/>
      <c r="G1829" s="33"/>
      <c r="H1829" s="95"/>
      <c r="I1829" s="153"/>
      <c r="J1829" s="154"/>
      <c r="K1829" s="95"/>
      <c r="L1829" s="95"/>
      <c r="M1829" s="95"/>
    </row>
    <row r="1830" spans="1:13" s="155" customFormat="1" ht="22.5" outlineLevel="3">
      <c r="A1830" s="151"/>
      <c r="B1830" s="140"/>
      <c r="C1830" s="152" t="s">
        <v>1842</v>
      </c>
      <c r="D1830" s="140"/>
      <c r="E1830" s="31">
        <v>148.9</v>
      </c>
      <c r="F1830" s="95"/>
      <c r="G1830" s="33"/>
      <c r="H1830" s="95"/>
      <c r="I1830" s="153"/>
      <c r="J1830" s="154"/>
      <c r="K1830" s="95"/>
      <c r="L1830" s="95"/>
      <c r="M1830" s="95"/>
    </row>
    <row r="1831" spans="1:13" s="155" customFormat="1" ht="22.5" outlineLevel="3">
      <c r="A1831" s="151"/>
      <c r="B1831" s="140"/>
      <c r="C1831" s="152" t="s">
        <v>1832</v>
      </c>
      <c r="D1831" s="140"/>
      <c r="E1831" s="31">
        <v>258.8</v>
      </c>
      <c r="F1831" s="95"/>
      <c r="G1831" s="33"/>
      <c r="H1831" s="95"/>
      <c r="I1831" s="153"/>
      <c r="J1831" s="154"/>
      <c r="K1831" s="95"/>
      <c r="L1831" s="95"/>
      <c r="M1831" s="95"/>
    </row>
    <row r="1832" spans="1:13" s="155" customFormat="1" ht="11.25" outlineLevel="3">
      <c r="A1832" s="151"/>
      <c r="B1832" s="140"/>
      <c r="C1832" s="152" t="s">
        <v>1140</v>
      </c>
      <c r="D1832" s="140"/>
      <c r="E1832" s="31">
        <v>0</v>
      </c>
      <c r="F1832" s="95"/>
      <c r="G1832" s="33"/>
      <c r="H1832" s="95"/>
      <c r="I1832" s="153"/>
      <c r="J1832" s="154"/>
      <c r="K1832" s="95"/>
      <c r="L1832" s="95"/>
      <c r="M1832" s="95"/>
    </row>
    <row r="1833" spans="1:13" s="155" customFormat="1" ht="11.25" outlineLevel="3">
      <c r="A1833" s="151"/>
      <c r="B1833" s="140"/>
      <c r="C1833" s="152" t="s">
        <v>1479</v>
      </c>
      <c r="D1833" s="140"/>
      <c r="E1833" s="31">
        <v>148.9</v>
      </c>
      <c r="F1833" s="95"/>
      <c r="G1833" s="33"/>
      <c r="H1833" s="95"/>
      <c r="I1833" s="153"/>
      <c r="J1833" s="154"/>
      <c r="K1833" s="95"/>
      <c r="L1833" s="95"/>
      <c r="M1833" s="95"/>
    </row>
    <row r="1834" spans="1:13" s="155" customFormat="1" ht="11.25" outlineLevel="3">
      <c r="A1834" s="151"/>
      <c r="B1834" s="140"/>
      <c r="C1834" s="152" t="s">
        <v>1466</v>
      </c>
      <c r="D1834" s="140"/>
      <c r="E1834" s="31">
        <v>258.8</v>
      </c>
      <c r="F1834" s="95"/>
      <c r="G1834" s="33"/>
      <c r="H1834" s="95"/>
      <c r="I1834" s="153"/>
      <c r="J1834" s="154"/>
      <c r="K1834" s="95"/>
      <c r="L1834" s="95"/>
      <c r="M1834" s="95"/>
    </row>
    <row r="1835" spans="1:13" s="155" customFormat="1" ht="11.25" outlineLevel="3">
      <c r="A1835" s="151"/>
      <c r="B1835" s="140"/>
      <c r="C1835" s="152" t="s">
        <v>499</v>
      </c>
      <c r="D1835" s="140"/>
      <c r="E1835" s="31">
        <v>0</v>
      </c>
      <c r="F1835" s="95"/>
      <c r="G1835" s="33"/>
      <c r="H1835" s="95"/>
      <c r="I1835" s="153"/>
      <c r="J1835" s="154"/>
      <c r="K1835" s="95"/>
      <c r="L1835" s="95"/>
      <c r="M1835" s="95"/>
    </row>
    <row r="1836" spans="1:13" s="155" customFormat="1" ht="11.25" outlineLevel="3">
      <c r="A1836" s="151"/>
      <c r="B1836" s="140"/>
      <c r="C1836" s="152" t="s">
        <v>1183</v>
      </c>
      <c r="D1836" s="140"/>
      <c r="E1836" s="31">
        <v>196.9</v>
      </c>
      <c r="F1836" s="95"/>
      <c r="G1836" s="33"/>
      <c r="H1836" s="95"/>
      <c r="I1836" s="153"/>
      <c r="J1836" s="154"/>
      <c r="K1836" s="95"/>
      <c r="L1836" s="95"/>
      <c r="M1836" s="95"/>
    </row>
    <row r="1837" spans="1:13" s="155" customFormat="1" ht="11.25" outlineLevel="3">
      <c r="A1837" s="151"/>
      <c r="B1837" s="140"/>
      <c r="C1837" s="152" t="s">
        <v>447</v>
      </c>
      <c r="D1837" s="140"/>
      <c r="E1837" s="31">
        <v>81.400000000000006</v>
      </c>
      <c r="F1837" s="95"/>
      <c r="G1837" s="33"/>
      <c r="H1837" s="95"/>
      <c r="I1837" s="153"/>
      <c r="J1837" s="154"/>
      <c r="K1837" s="95"/>
      <c r="L1837" s="95"/>
      <c r="M1837" s="95"/>
    </row>
    <row r="1838" spans="1:13" s="155" customFormat="1" ht="11.25" outlineLevel="3">
      <c r="A1838" s="151"/>
      <c r="B1838" s="140"/>
      <c r="C1838" s="152" t="s">
        <v>448</v>
      </c>
      <c r="D1838" s="140"/>
      <c r="E1838" s="31">
        <v>67.36</v>
      </c>
      <c r="F1838" s="95"/>
      <c r="G1838" s="33"/>
      <c r="H1838" s="95"/>
      <c r="I1838" s="153"/>
      <c r="J1838" s="154"/>
      <c r="K1838" s="95"/>
      <c r="L1838" s="95"/>
      <c r="M1838" s="95"/>
    </row>
    <row r="1839" spans="1:13" s="155" customFormat="1" ht="11.25" outlineLevel="3">
      <c r="A1839" s="151"/>
      <c r="B1839" s="140"/>
      <c r="C1839" s="152" t="s">
        <v>995</v>
      </c>
      <c r="D1839" s="140"/>
      <c r="E1839" s="31">
        <v>0</v>
      </c>
      <c r="F1839" s="95"/>
      <c r="G1839" s="33"/>
      <c r="H1839" s="95"/>
      <c r="I1839" s="153"/>
      <c r="J1839" s="154"/>
      <c r="K1839" s="95"/>
      <c r="L1839" s="95"/>
      <c r="M1839" s="95"/>
    </row>
    <row r="1840" spans="1:13" s="155" customFormat="1" ht="11.25" outlineLevel="3">
      <c r="A1840" s="151"/>
      <c r="B1840" s="140"/>
      <c r="C1840" s="152" t="s">
        <v>856</v>
      </c>
      <c r="D1840" s="140"/>
      <c r="E1840" s="31">
        <v>935.42</v>
      </c>
      <c r="F1840" s="95"/>
      <c r="G1840" s="33"/>
      <c r="H1840" s="95"/>
      <c r="I1840" s="153"/>
      <c r="J1840" s="154"/>
      <c r="K1840" s="95"/>
      <c r="L1840" s="95"/>
      <c r="M1840" s="95"/>
    </row>
    <row r="1841" spans="1:13" s="57" customFormat="1" ht="24" outlineLevel="2">
      <c r="A1841" s="120">
        <v>13</v>
      </c>
      <c r="B1841" s="121" t="s">
        <v>226</v>
      </c>
      <c r="C1841" s="122" t="s">
        <v>2088</v>
      </c>
      <c r="D1841" s="123" t="s">
        <v>42</v>
      </c>
      <c r="E1841" s="24">
        <v>26.929553333333338</v>
      </c>
      <c r="F1841" s="94">
        <v>0</v>
      </c>
      <c r="G1841" s="24">
        <f>E1841*(1+F1841/100)</f>
        <v>26.929553333333338</v>
      </c>
      <c r="H1841" s="94"/>
      <c r="I1841" s="119">
        <f>G1841*H1841</f>
        <v>0</v>
      </c>
      <c r="J1841" s="124">
        <v>1.08E-3</v>
      </c>
      <c r="K1841" s="125">
        <f>G1841*J1841</f>
        <v>2.9083917600000005E-2</v>
      </c>
      <c r="L1841" s="124"/>
      <c r="M1841" s="125">
        <f>G1841*L1841</f>
        <v>0</v>
      </c>
    </row>
    <row r="1842" spans="1:13" s="155" customFormat="1" ht="11.25" outlineLevel="3">
      <c r="A1842" s="151"/>
      <c r="B1842" s="140"/>
      <c r="C1842" s="152" t="s">
        <v>15</v>
      </c>
      <c r="D1842" s="140"/>
      <c r="E1842" s="31">
        <v>0</v>
      </c>
      <c r="F1842" s="95"/>
      <c r="G1842" s="33"/>
      <c r="H1842" s="95"/>
      <c r="I1842" s="153"/>
      <c r="J1842" s="154"/>
      <c r="K1842" s="95"/>
      <c r="L1842" s="95"/>
      <c r="M1842" s="95"/>
    </row>
    <row r="1843" spans="1:13" s="155" customFormat="1" ht="11.25" outlineLevel="3">
      <c r="A1843" s="151"/>
      <c r="B1843" s="140"/>
      <c r="C1843" s="152" t="s">
        <v>1730</v>
      </c>
      <c r="D1843" s="140"/>
      <c r="E1843" s="31">
        <v>0</v>
      </c>
      <c r="F1843" s="95"/>
      <c r="G1843" s="33"/>
      <c r="H1843" s="95"/>
      <c r="I1843" s="153"/>
      <c r="J1843" s="154"/>
      <c r="K1843" s="95"/>
      <c r="L1843" s="95"/>
      <c r="M1843" s="95"/>
    </row>
    <row r="1844" spans="1:13" s="155" customFormat="1" ht="11.25" outlineLevel="3">
      <c r="A1844" s="151"/>
      <c r="B1844" s="140"/>
      <c r="C1844" s="152" t="s">
        <v>1433</v>
      </c>
      <c r="D1844" s="140"/>
      <c r="E1844" s="31">
        <v>2.2052800000000001</v>
      </c>
      <c r="F1844" s="95"/>
      <c r="G1844" s="33"/>
      <c r="H1844" s="95"/>
      <c r="I1844" s="153"/>
      <c r="J1844" s="154"/>
      <c r="K1844" s="95"/>
      <c r="L1844" s="95"/>
      <c r="M1844" s="95"/>
    </row>
    <row r="1845" spans="1:13" s="155" customFormat="1" ht="11.25" outlineLevel="3">
      <c r="A1845" s="151"/>
      <c r="B1845" s="140"/>
      <c r="C1845" s="152" t="s">
        <v>1707</v>
      </c>
      <c r="D1845" s="140"/>
      <c r="E1845" s="31">
        <v>0</v>
      </c>
      <c r="F1845" s="95"/>
      <c r="G1845" s="33"/>
      <c r="H1845" s="95"/>
      <c r="I1845" s="153"/>
      <c r="J1845" s="154"/>
      <c r="K1845" s="95"/>
      <c r="L1845" s="95"/>
      <c r="M1845" s="95"/>
    </row>
    <row r="1846" spans="1:13" s="155" customFormat="1" ht="11.25" outlineLevel="3">
      <c r="A1846" s="151"/>
      <c r="B1846" s="140"/>
      <c r="C1846" s="152" t="s">
        <v>1434</v>
      </c>
      <c r="D1846" s="140"/>
      <c r="E1846" s="31">
        <v>4.4105600000000003</v>
      </c>
      <c r="F1846" s="95"/>
      <c r="G1846" s="33"/>
      <c r="H1846" s="95"/>
      <c r="I1846" s="153"/>
      <c r="J1846" s="154"/>
      <c r="K1846" s="95"/>
      <c r="L1846" s="95"/>
      <c r="M1846" s="95"/>
    </row>
    <row r="1847" spans="1:13" s="155" customFormat="1" ht="22.5" outlineLevel="3">
      <c r="A1847" s="151"/>
      <c r="B1847" s="140"/>
      <c r="C1847" s="152" t="s">
        <v>1978</v>
      </c>
      <c r="D1847" s="140"/>
      <c r="E1847" s="31">
        <v>3.6332799999999996</v>
      </c>
      <c r="F1847" s="95"/>
      <c r="G1847" s="33"/>
      <c r="H1847" s="95"/>
      <c r="I1847" s="153"/>
      <c r="J1847" s="154"/>
      <c r="K1847" s="95"/>
      <c r="L1847" s="95"/>
      <c r="M1847" s="95"/>
    </row>
    <row r="1848" spans="1:13" s="155" customFormat="1" ht="22.5" outlineLevel="3">
      <c r="A1848" s="151"/>
      <c r="B1848" s="140"/>
      <c r="C1848" s="152" t="s">
        <v>1958</v>
      </c>
      <c r="D1848" s="140"/>
      <c r="E1848" s="31">
        <v>0.93333333333333335</v>
      </c>
      <c r="F1848" s="95"/>
      <c r="G1848" s="33"/>
      <c r="H1848" s="95"/>
      <c r="I1848" s="153"/>
      <c r="J1848" s="154"/>
      <c r="K1848" s="95"/>
      <c r="L1848" s="95"/>
      <c r="M1848" s="95"/>
    </row>
    <row r="1849" spans="1:13" s="155" customFormat="1" ht="22.5" outlineLevel="3">
      <c r="A1849" s="151"/>
      <c r="B1849" s="140"/>
      <c r="C1849" s="152" t="s">
        <v>2008</v>
      </c>
      <c r="D1849" s="140"/>
      <c r="E1849" s="31">
        <v>0.33680000000000004</v>
      </c>
      <c r="F1849" s="95"/>
      <c r="G1849" s="33"/>
      <c r="H1849" s="95"/>
      <c r="I1849" s="153"/>
      <c r="J1849" s="154"/>
      <c r="K1849" s="95"/>
      <c r="L1849" s="95"/>
      <c r="M1849" s="95"/>
    </row>
    <row r="1850" spans="1:13" s="155" customFormat="1" ht="22.5" outlineLevel="3">
      <c r="A1850" s="151"/>
      <c r="B1850" s="140"/>
      <c r="C1850" s="152" t="s">
        <v>1999</v>
      </c>
      <c r="D1850" s="140"/>
      <c r="E1850" s="31">
        <v>0.66000000000000014</v>
      </c>
      <c r="F1850" s="95"/>
      <c r="G1850" s="33"/>
      <c r="H1850" s="95"/>
      <c r="I1850" s="153"/>
      <c r="J1850" s="154"/>
      <c r="K1850" s="95"/>
      <c r="L1850" s="95"/>
      <c r="M1850" s="95"/>
    </row>
    <row r="1851" spans="1:13" s="155" customFormat="1" ht="22.5" outlineLevel="3">
      <c r="A1851" s="151"/>
      <c r="B1851" s="140"/>
      <c r="C1851" s="152" t="s">
        <v>2000</v>
      </c>
      <c r="D1851" s="140"/>
      <c r="E1851" s="31">
        <v>0.20899999999999999</v>
      </c>
      <c r="F1851" s="95"/>
      <c r="G1851" s="33"/>
      <c r="H1851" s="95"/>
      <c r="I1851" s="153"/>
      <c r="J1851" s="154"/>
      <c r="K1851" s="95"/>
      <c r="L1851" s="95"/>
      <c r="M1851" s="95"/>
    </row>
    <row r="1852" spans="1:13" s="155" customFormat="1" ht="22.5" outlineLevel="3">
      <c r="A1852" s="151"/>
      <c r="B1852" s="140"/>
      <c r="C1852" s="152" t="s">
        <v>1992</v>
      </c>
      <c r="D1852" s="140"/>
      <c r="E1852" s="31">
        <v>1.5882666666666669</v>
      </c>
      <c r="F1852" s="95"/>
      <c r="G1852" s="33"/>
      <c r="H1852" s="95"/>
      <c r="I1852" s="153"/>
      <c r="J1852" s="154"/>
      <c r="K1852" s="95"/>
      <c r="L1852" s="95"/>
      <c r="M1852" s="95"/>
    </row>
    <row r="1853" spans="1:13" s="155" customFormat="1" ht="22.5" outlineLevel="3">
      <c r="A1853" s="151"/>
      <c r="B1853" s="140"/>
      <c r="C1853" s="152" t="s">
        <v>1980</v>
      </c>
      <c r="D1853" s="140"/>
      <c r="E1853" s="31">
        <v>2.7605333333333331</v>
      </c>
      <c r="F1853" s="95"/>
      <c r="G1853" s="33"/>
      <c r="H1853" s="95"/>
      <c r="I1853" s="153"/>
      <c r="J1853" s="154"/>
      <c r="K1853" s="95"/>
      <c r="L1853" s="95"/>
      <c r="M1853" s="95"/>
    </row>
    <row r="1854" spans="1:13" s="155" customFormat="1" ht="11.25" outlineLevel="3">
      <c r="A1854" s="151"/>
      <c r="B1854" s="140"/>
      <c r="C1854" s="152" t="s">
        <v>1140</v>
      </c>
      <c r="D1854" s="140"/>
      <c r="E1854" s="31">
        <v>0</v>
      </c>
      <c r="F1854" s="95"/>
      <c r="G1854" s="33"/>
      <c r="H1854" s="95"/>
      <c r="I1854" s="153"/>
      <c r="J1854" s="154"/>
      <c r="K1854" s="95"/>
      <c r="L1854" s="95"/>
      <c r="M1854" s="95"/>
    </row>
    <row r="1855" spans="1:13" s="155" customFormat="1" ht="22.5" outlineLevel="3">
      <c r="A1855" s="151"/>
      <c r="B1855" s="140"/>
      <c r="C1855" s="152" t="s">
        <v>1913</v>
      </c>
      <c r="D1855" s="140"/>
      <c r="E1855" s="31">
        <v>3.7225000000000001</v>
      </c>
      <c r="F1855" s="95"/>
      <c r="G1855" s="33"/>
      <c r="H1855" s="95"/>
      <c r="I1855" s="153"/>
      <c r="J1855" s="154"/>
      <c r="K1855" s="95"/>
      <c r="L1855" s="95"/>
      <c r="M1855" s="95"/>
    </row>
    <row r="1856" spans="1:13" s="155" customFormat="1" ht="22.5" outlineLevel="3">
      <c r="A1856" s="151"/>
      <c r="B1856" s="140"/>
      <c r="C1856" s="152" t="s">
        <v>1905</v>
      </c>
      <c r="D1856" s="140"/>
      <c r="E1856" s="31">
        <v>6.4700000000000006</v>
      </c>
      <c r="F1856" s="95"/>
      <c r="G1856" s="33"/>
      <c r="H1856" s="95"/>
      <c r="I1856" s="153"/>
      <c r="J1856" s="154"/>
      <c r="K1856" s="95"/>
      <c r="L1856" s="95"/>
      <c r="M1856" s="95"/>
    </row>
    <row r="1857" spans="1:13" s="57" customFormat="1" ht="12" outlineLevel="2">
      <c r="A1857" s="120">
        <v>14</v>
      </c>
      <c r="B1857" s="121" t="s">
        <v>348</v>
      </c>
      <c r="C1857" s="122" t="s">
        <v>1846</v>
      </c>
      <c r="D1857" s="123" t="s">
        <v>0</v>
      </c>
      <c r="E1857" s="24">
        <f>SUM(I1690:I1841)/100</f>
        <v>0</v>
      </c>
      <c r="F1857" s="94">
        <v>0</v>
      </c>
      <c r="G1857" s="24">
        <f>E1857*(1+F1857/100)</f>
        <v>0</v>
      </c>
      <c r="H1857" s="94"/>
      <c r="I1857" s="119">
        <f>G1857*H1857</f>
        <v>0</v>
      </c>
      <c r="J1857" s="124"/>
      <c r="K1857" s="125">
        <f>G1857*J1857</f>
        <v>0</v>
      </c>
      <c r="L1857" s="124"/>
      <c r="M1857" s="125">
        <f>G1857*L1857</f>
        <v>0</v>
      </c>
    </row>
    <row r="1858" spans="1:13" s="117" customFormat="1" ht="12.75" customHeight="1" outlineLevel="2">
      <c r="A1858" s="156"/>
      <c r="B1858" s="157"/>
      <c r="C1858" s="158"/>
      <c r="D1858" s="157"/>
      <c r="E1858" s="43"/>
      <c r="F1858" s="96"/>
      <c r="G1858" s="43"/>
      <c r="H1858" s="96"/>
      <c r="I1858" s="115"/>
      <c r="J1858" s="159"/>
      <c r="K1858" s="96"/>
      <c r="L1858" s="96"/>
      <c r="M1858" s="96"/>
    </row>
    <row r="1859" spans="1:13" s="176" customFormat="1" ht="16.5" customHeight="1" outlineLevel="1">
      <c r="A1859" s="170"/>
      <c r="B1859" s="171"/>
      <c r="C1859" s="171" t="s">
        <v>2750</v>
      </c>
      <c r="D1859" s="172"/>
      <c r="E1859" s="20"/>
      <c r="F1859" s="93"/>
      <c r="G1859" s="20"/>
      <c r="H1859" s="93"/>
      <c r="I1859" s="173">
        <f>SUBTOTAL(9,I1860:I1935)</f>
        <v>0</v>
      </c>
      <c r="J1859" s="174"/>
      <c r="K1859" s="175">
        <f>SUBTOTAL(9,K1860:K1935)</f>
        <v>3.725136349600001</v>
      </c>
      <c r="L1859" s="93"/>
      <c r="M1859" s="175">
        <f>SUBTOTAL(9,M1860:M1935)</f>
        <v>0</v>
      </c>
    </row>
    <row r="1860" spans="1:13" s="57" customFormat="1" ht="24" outlineLevel="2">
      <c r="A1860" s="120">
        <v>1</v>
      </c>
      <c r="B1860" s="121" t="s">
        <v>253</v>
      </c>
      <c r="C1860" s="122" t="s">
        <v>2021</v>
      </c>
      <c r="D1860" s="123" t="s">
        <v>11</v>
      </c>
      <c r="E1860" s="24">
        <v>72.63</v>
      </c>
      <c r="F1860" s="94">
        <v>0</v>
      </c>
      <c r="G1860" s="24">
        <f>E1860*(1+F1860/100)</f>
        <v>72.63</v>
      </c>
      <c r="H1860" s="94"/>
      <c r="I1860" s="119">
        <f>G1860*H1860</f>
        <v>0</v>
      </c>
      <c r="J1860" s="124"/>
      <c r="K1860" s="125">
        <f>G1860*J1860</f>
        <v>0</v>
      </c>
      <c r="L1860" s="124"/>
      <c r="M1860" s="125">
        <f>G1860*L1860</f>
        <v>0</v>
      </c>
    </row>
    <row r="1861" spans="1:13" s="155" customFormat="1" ht="11.25" outlineLevel="3">
      <c r="A1861" s="151"/>
      <c r="B1861" s="140"/>
      <c r="C1861" s="152" t="s">
        <v>783</v>
      </c>
      <c r="D1861" s="140"/>
      <c r="E1861" s="31">
        <v>0</v>
      </c>
      <c r="F1861" s="95"/>
      <c r="G1861" s="33"/>
      <c r="H1861" s="95"/>
      <c r="I1861" s="153"/>
      <c r="J1861" s="154"/>
      <c r="K1861" s="95"/>
      <c r="L1861" s="95"/>
      <c r="M1861" s="95"/>
    </row>
    <row r="1862" spans="1:13" s="155" customFormat="1" ht="11.25" outlineLevel="3">
      <c r="A1862" s="151"/>
      <c r="B1862" s="140"/>
      <c r="C1862" s="152" t="s">
        <v>1249</v>
      </c>
      <c r="D1862" s="140"/>
      <c r="E1862" s="31">
        <v>0</v>
      </c>
      <c r="F1862" s="95"/>
      <c r="G1862" s="33"/>
      <c r="H1862" s="95"/>
      <c r="I1862" s="153"/>
      <c r="J1862" s="154"/>
      <c r="K1862" s="95"/>
      <c r="L1862" s="95"/>
      <c r="M1862" s="95"/>
    </row>
    <row r="1863" spans="1:13" s="155" customFormat="1" ht="22.5" outlineLevel="3">
      <c r="A1863" s="151"/>
      <c r="B1863" s="140"/>
      <c r="C1863" s="152" t="s">
        <v>1698</v>
      </c>
      <c r="D1863" s="140"/>
      <c r="E1863" s="31">
        <v>72.63</v>
      </c>
      <c r="F1863" s="95"/>
      <c r="G1863" s="33"/>
      <c r="H1863" s="95"/>
      <c r="I1863" s="153"/>
      <c r="J1863" s="154"/>
      <c r="K1863" s="95"/>
      <c r="L1863" s="95"/>
      <c r="M1863" s="95"/>
    </row>
    <row r="1864" spans="1:13" s="57" customFormat="1" ht="24" outlineLevel="2">
      <c r="A1864" s="120">
        <v>2</v>
      </c>
      <c r="B1864" s="121" t="s">
        <v>254</v>
      </c>
      <c r="C1864" s="122" t="s">
        <v>2022</v>
      </c>
      <c r="D1864" s="123" t="s">
        <v>11</v>
      </c>
      <c r="E1864" s="24">
        <v>10.1</v>
      </c>
      <c r="F1864" s="94">
        <v>0</v>
      </c>
      <c r="G1864" s="24">
        <f>E1864*(1+F1864/100)</f>
        <v>10.1</v>
      </c>
      <c r="H1864" s="94"/>
      <c r="I1864" s="119">
        <f>G1864*H1864</f>
        <v>0</v>
      </c>
      <c r="J1864" s="124"/>
      <c r="K1864" s="125">
        <f>G1864*J1864</f>
        <v>0</v>
      </c>
      <c r="L1864" s="124"/>
      <c r="M1864" s="125">
        <f>G1864*L1864</f>
        <v>0</v>
      </c>
    </row>
    <row r="1865" spans="1:13" s="155" customFormat="1" ht="11.25" outlineLevel="3">
      <c r="A1865" s="151"/>
      <c r="B1865" s="140"/>
      <c r="C1865" s="152" t="s">
        <v>1123</v>
      </c>
      <c r="D1865" s="140"/>
      <c r="E1865" s="31">
        <v>0</v>
      </c>
      <c r="F1865" s="95"/>
      <c r="G1865" s="33"/>
      <c r="H1865" s="95"/>
      <c r="I1865" s="153"/>
      <c r="J1865" s="154"/>
      <c r="K1865" s="95"/>
      <c r="L1865" s="95"/>
      <c r="M1865" s="95"/>
    </row>
    <row r="1866" spans="1:13" s="155" customFormat="1" ht="11.25" outlineLevel="3">
      <c r="A1866" s="151"/>
      <c r="B1866" s="140"/>
      <c r="C1866" s="152" t="s">
        <v>1095</v>
      </c>
      <c r="D1866" s="140"/>
      <c r="E1866" s="31">
        <v>10.1</v>
      </c>
      <c r="F1866" s="95"/>
      <c r="G1866" s="33"/>
      <c r="H1866" s="95"/>
      <c r="I1866" s="153"/>
      <c r="J1866" s="154"/>
      <c r="K1866" s="95"/>
      <c r="L1866" s="95"/>
      <c r="M1866" s="95"/>
    </row>
    <row r="1867" spans="1:13" s="57" customFormat="1" ht="24" outlineLevel="2">
      <c r="A1867" s="120">
        <v>3</v>
      </c>
      <c r="B1867" s="121" t="s">
        <v>255</v>
      </c>
      <c r="C1867" s="122" t="s">
        <v>2023</v>
      </c>
      <c r="D1867" s="123" t="s">
        <v>11</v>
      </c>
      <c r="E1867" s="24">
        <v>45.7</v>
      </c>
      <c r="F1867" s="94">
        <v>0</v>
      </c>
      <c r="G1867" s="24">
        <f>E1867*(1+F1867/100)</f>
        <v>45.7</v>
      </c>
      <c r="H1867" s="94"/>
      <c r="I1867" s="119">
        <f>G1867*H1867</f>
        <v>0</v>
      </c>
      <c r="J1867" s="124"/>
      <c r="K1867" s="125">
        <f>G1867*J1867</f>
        <v>0</v>
      </c>
      <c r="L1867" s="124"/>
      <c r="M1867" s="125">
        <f>G1867*L1867</f>
        <v>0</v>
      </c>
    </row>
    <row r="1868" spans="1:13" s="155" customFormat="1" ht="11.25" outlineLevel="3">
      <c r="A1868" s="151"/>
      <c r="B1868" s="140"/>
      <c r="C1868" s="152" t="s">
        <v>1123</v>
      </c>
      <c r="D1868" s="140"/>
      <c r="E1868" s="31">
        <v>0</v>
      </c>
      <c r="F1868" s="95"/>
      <c r="G1868" s="33"/>
      <c r="H1868" s="95"/>
      <c r="I1868" s="153"/>
      <c r="J1868" s="154"/>
      <c r="K1868" s="95"/>
      <c r="L1868" s="95"/>
      <c r="M1868" s="95"/>
    </row>
    <row r="1869" spans="1:13" s="155" customFormat="1" ht="11.25" outlineLevel="3">
      <c r="A1869" s="151"/>
      <c r="B1869" s="140"/>
      <c r="C1869" s="152" t="s">
        <v>1230</v>
      </c>
      <c r="D1869" s="140"/>
      <c r="E1869" s="31">
        <v>45.7</v>
      </c>
      <c r="F1869" s="95"/>
      <c r="G1869" s="33"/>
      <c r="H1869" s="95"/>
      <c r="I1869" s="153"/>
      <c r="J1869" s="154"/>
      <c r="K1869" s="95"/>
      <c r="L1869" s="95"/>
      <c r="M1869" s="95"/>
    </row>
    <row r="1870" spans="1:13" s="57" customFormat="1" ht="12" outlineLevel="2">
      <c r="A1870" s="120">
        <v>4</v>
      </c>
      <c r="B1870" s="121" t="s">
        <v>107</v>
      </c>
      <c r="C1870" s="122" t="s">
        <v>1934</v>
      </c>
      <c r="D1870" s="123" t="s">
        <v>42</v>
      </c>
      <c r="E1870" s="24">
        <v>2.7462600000000004</v>
      </c>
      <c r="F1870" s="94">
        <v>12</v>
      </c>
      <c r="G1870" s="24">
        <f>E1870*(1+F1870/100)</f>
        <v>3.0758112000000009</v>
      </c>
      <c r="H1870" s="94"/>
      <c r="I1870" s="119">
        <f>G1870*H1870</f>
        <v>0</v>
      </c>
      <c r="J1870" s="124">
        <v>0.55000000000000004</v>
      </c>
      <c r="K1870" s="125">
        <f>G1870*J1870</f>
        <v>1.6916961600000007</v>
      </c>
      <c r="L1870" s="124"/>
      <c r="M1870" s="125">
        <f>G1870*L1870</f>
        <v>0</v>
      </c>
    </row>
    <row r="1871" spans="1:13" s="155" customFormat="1" ht="11.25" outlineLevel="3">
      <c r="A1871" s="151"/>
      <c r="B1871" s="140"/>
      <c r="C1871" s="152" t="s">
        <v>783</v>
      </c>
      <c r="D1871" s="140"/>
      <c r="E1871" s="31">
        <v>0</v>
      </c>
      <c r="F1871" s="95"/>
      <c r="G1871" s="33"/>
      <c r="H1871" s="95"/>
      <c r="I1871" s="153"/>
      <c r="J1871" s="154"/>
      <c r="K1871" s="95"/>
      <c r="L1871" s="95"/>
      <c r="M1871" s="95"/>
    </row>
    <row r="1872" spans="1:13" s="155" customFormat="1" ht="11.25" outlineLevel="3">
      <c r="A1872" s="151"/>
      <c r="B1872" s="140"/>
      <c r="C1872" s="152" t="s">
        <v>1249</v>
      </c>
      <c r="D1872" s="140"/>
      <c r="E1872" s="31">
        <v>0</v>
      </c>
      <c r="F1872" s="95"/>
      <c r="G1872" s="33"/>
      <c r="H1872" s="95"/>
      <c r="I1872" s="153"/>
      <c r="J1872" s="154"/>
      <c r="K1872" s="95"/>
      <c r="L1872" s="95"/>
      <c r="M1872" s="95"/>
    </row>
    <row r="1873" spans="1:13" s="155" customFormat="1" ht="22.5" outlineLevel="3">
      <c r="A1873" s="151"/>
      <c r="B1873" s="140"/>
      <c r="C1873" s="152" t="s">
        <v>1759</v>
      </c>
      <c r="D1873" s="140"/>
      <c r="E1873" s="31">
        <v>1.0168200000000001</v>
      </c>
      <c r="F1873" s="95"/>
      <c r="G1873" s="33"/>
      <c r="H1873" s="95"/>
      <c r="I1873" s="153"/>
      <c r="J1873" s="154"/>
      <c r="K1873" s="95"/>
      <c r="L1873" s="95"/>
      <c r="M1873" s="95"/>
    </row>
    <row r="1874" spans="1:13" s="155" customFormat="1" ht="11.25" outlineLevel="3">
      <c r="A1874" s="151"/>
      <c r="B1874" s="140"/>
      <c r="C1874" s="152" t="s">
        <v>1123</v>
      </c>
      <c r="D1874" s="140"/>
      <c r="E1874" s="31">
        <v>0</v>
      </c>
      <c r="F1874" s="95"/>
      <c r="G1874" s="33"/>
      <c r="H1874" s="95"/>
      <c r="I1874" s="153"/>
      <c r="J1874" s="154"/>
      <c r="K1874" s="95"/>
      <c r="L1874" s="95"/>
      <c r="M1874" s="95"/>
    </row>
    <row r="1875" spans="1:13" s="155" customFormat="1" ht="11.25" outlineLevel="3">
      <c r="A1875" s="151"/>
      <c r="B1875" s="140"/>
      <c r="C1875" s="152" t="s">
        <v>1270</v>
      </c>
      <c r="D1875" s="140"/>
      <c r="E1875" s="31">
        <v>0.19392000000000001</v>
      </c>
      <c r="F1875" s="95"/>
      <c r="G1875" s="33"/>
      <c r="H1875" s="95"/>
      <c r="I1875" s="153"/>
      <c r="J1875" s="154"/>
      <c r="K1875" s="95"/>
      <c r="L1875" s="95"/>
      <c r="M1875" s="95"/>
    </row>
    <row r="1876" spans="1:13" s="155" customFormat="1" ht="22.5" outlineLevel="3">
      <c r="A1876" s="151"/>
      <c r="B1876" s="140"/>
      <c r="C1876" s="152" t="s">
        <v>1359</v>
      </c>
      <c r="D1876" s="140"/>
      <c r="E1876" s="31">
        <v>1.53552</v>
      </c>
      <c r="F1876" s="95"/>
      <c r="G1876" s="33"/>
      <c r="H1876" s="95"/>
      <c r="I1876" s="153"/>
      <c r="J1876" s="154"/>
      <c r="K1876" s="95"/>
      <c r="L1876" s="95"/>
      <c r="M1876" s="95"/>
    </row>
    <row r="1877" spans="1:13" s="57" customFormat="1" ht="12" outlineLevel="2">
      <c r="A1877" s="120">
        <v>5</v>
      </c>
      <c r="B1877" s="121" t="s">
        <v>406</v>
      </c>
      <c r="C1877" s="122" t="s">
        <v>1834</v>
      </c>
      <c r="D1877" s="123" t="s">
        <v>41</v>
      </c>
      <c r="E1877" s="24">
        <v>24.208599999999997</v>
      </c>
      <c r="F1877" s="94">
        <v>0</v>
      </c>
      <c r="G1877" s="24">
        <f>E1877*(1+F1877/100)</f>
        <v>24.208599999999997</v>
      </c>
      <c r="H1877" s="94"/>
      <c r="I1877" s="119">
        <f>G1877*H1877</f>
        <v>0</v>
      </c>
      <c r="J1877" s="124"/>
      <c r="K1877" s="125">
        <f>G1877*J1877</f>
        <v>0</v>
      </c>
      <c r="L1877" s="124"/>
      <c r="M1877" s="125">
        <f>G1877*L1877</f>
        <v>0</v>
      </c>
    </row>
    <row r="1878" spans="1:13" s="155" customFormat="1" ht="11.25" outlineLevel="3">
      <c r="A1878" s="151"/>
      <c r="B1878" s="140"/>
      <c r="C1878" s="152" t="s">
        <v>1123</v>
      </c>
      <c r="D1878" s="140"/>
      <c r="E1878" s="31">
        <v>0</v>
      </c>
      <c r="F1878" s="95"/>
      <c r="G1878" s="33"/>
      <c r="H1878" s="95"/>
      <c r="I1878" s="153"/>
      <c r="J1878" s="154"/>
      <c r="K1878" s="95"/>
      <c r="L1878" s="95"/>
      <c r="M1878" s="95"/>
    </row>
    <row r="1879" spans="1:13" s="155" customFormat="1" ht="11.25" outlineLevel="3">
      <c r="A1879" s="151"/>
      <c r="B1879" s="140"/>
      <c r="C1879" s="152" t="s">
        <v>85</v>
      </c>
      <c r="D1879" s="140"/>
      <c r="E1879" s="31">
        <v>0</v>
      </c>
      <c r="F1879" s="95"/>
      <c r="G1879" s="33"/>
      <c r="H1879" s="95"/>
      <c r="I1879" s="153"/>
      <c r="J1879" s="154"/>
      <c r="K1879" s="95"/>
      <c r="L1879" s="95"/>
      <c r="M1879" s="95"/>
    </row>
    <row r="1880" spans="1:13" s="155" customFormat="1" ht="11.25" outlineLevel="3">
      <c r="A1880" s="151"/>
      <c r="B1880" s="140"/>
      <c r="C1880" s="152" t="s">
        <v>1067</v>
      </c>
      <c r="D1880" s="140"/>
      <c r="E1880" s="31">
        <v>18.899999999999999</v>
      </c>
      <c r="F1880" s="95"/>
      <c r="G1880" s="33"/>
      <c r="H1880" s="95"/>
      <c r="I1880" s="153"/>
      <c r="J1880" s="154"/>
      <c r="K1880" s="95"/>
      <c r="L1880" s="95"/>
      <c r="M1880" s="95"/>
    </row>
    <row r="1881" spans="1:13" s="155" customFormat="1" ht="11.25" outlineLevel="3">
      <c r="A1881" s="151"/>
      <c r="B1881" s="140"/>
      <c r="C1881" s="152" t="s">
        <v>1532</v>
      </c>
      <c r="D1881" s="140"/>
      <c r="E1881" s="31">
        <v>5.3086000000000002</v>
      </c>
      <c r="F1881" s="95"/>
      <c r="G1881" s="33"/>
      <c r="H1881" s="95"/>
      <c r="I1881" s="153"/>
      <c r="J1881" s="154"/>
      <c r="K1881" s="95"/>
      <c r="L1881" s="95"/>
      <c r="M1881" s="95"/>
    </row>
    <row r="1882" spans="1:13" s="57" customFormat="1" ht="12" outlineLevel="2">
      <c r="A1882" s="120">
        <v>6</v>
      </c>
      <c r="B1882" s="121" t="s">
        <v>256</v>
      </c>
      <c r="C1882" s="122" t="s">
        <v>1888</v>
      </c>
      <c r="D1882" s="123" t="s">
        <v>41</v>
      </c>
      <c r="E1882" s="24">
        <v>69.280500000000004</v>
      </c>
      <c r="F1882" s="94">
        <v>0</v>
      </c>
      <c r="G1882" s="24">
        <f>E1882*(1+F1882/100)</f>
        <v>69.280500000000004</v>
      </c>
      <c r="H1882" s="94"/>
      <c r="I1882" s="119">
        <f>G1882*H1882</f>
        <v>0</v>
      </c>
      <c r="J1882" s="124"/>
      <c r="K1882" s="125">
        <f>G1882*J1882</f>
        <v>0</v>
      </c>
      <c r="L1882" s="124"/>
      <c r="M1882" s="125">
        <f>G1882*L1882</f>
        <v>0</v>
      </c>
    </row>
    <row r="1883" spans="1:13" s="155" customFormat="1" ht="11.25" outlineLevel="3">
      <c r="A1883" s="151"/>
      <c r="B1883" s="140"/>
      <c r="C1883" s="152" t="s">
        <v>693</v>
      </c>
      <c r="D1883" s="140"/>
      <c r="E1883" s="31">
        <v>0</v>
      </c>
      <c r="F1883" s="95"/>
      <c r="G1883" s="33"/>
      <c r="H1883" s="95"/>
      <c r="I1883" s="153"/>
      <c r="J1883" s="154"/>
      <c r="K1883" s="95"/>
      <c r="L1883" s="95"/>
      <c r="M1883" s="95"/>
    </row>
    <row r="1884" spans="1:13" s="155" customFormat="1" ht="11.25" outlineLevel="3">
      <c r="A1884" s="151"/>
      <c r="B1884" s="140"/>
      <c r="C1884" s="152" t="s">
        <v>84</v>
      </c>
      <c r="D1884" s="140"/>
      <c r="E1884" s="31">
        <v>0</v>
      </c>
      <c r="F1884" s="95"/>
      <c r="G1884" s="33"/>
      <c r="H1884" s="95"/>
      <c r="I1884" s="153"/>
      <c r="J1884" s="154"/>
      <c r="K1884" s="95"/>
      <c r="L1884" s="95"/>
      <c r="M1884" s="95"/>
    </row>
    <row r="1885" spans="1:13" s="155" customFormat="1" ht="11.25" outlineLevel="3">
      <c r="A1885" s="151"/>
      <c r="B1885" s="140"/>
      <c r="C1885" s="152" t="s">
        <v>1030</v>
      </c>
      <c r="D1885" s="140"/>
      <c r="E1885" s="31">
        <v>26.2</v>
      </c>
      <c r="F1885" s="95"/>
      <c r="G1885" s="33"/>
      <c r="H1885" s="95"/>
      <c r="I1885" s="153"/>
      <c r="J1885" s="154"/>
      <c r="K1885" s="95"/>
      <c r="L1885" s="95"/>
      <c r="M1885" s="95"/>
    </row>
    <row r="1886" spans="1:13" s="155" customFormat="1" ht="22.5" outlineLevel="3">
      <c r="A1886" s="151"/>
      <c r="B1886" s="140"/>
      <c r="C1886" s="152" t="s">
        <v>1408</v>
      </c>
      <c r="D1886" s="140"/>
      <c r="E1886" s="31">
        <v>18.8719</v>
      </c>
      <c r="F1886" s="95"/>
      <c r="G1886" s="33"/>
      <c r="H1886" s="95"/>
      <c r="I1886" s="153"/>
      <c r="J1886" s="154"/>
      <c r="K1886" s="95"/>
      <c r="L1886" s="95"/>
      <c r="M1886" s="95"/>
    </row>
    <row r="1887" spans="1:13" s="155" customFormat="1" ht="11.25" outlineLevel="3">
      <c r="A1887" s="151"/>
      <c r="B1887" s="140"/>
      <c r="C1887" s="152" t="s">
        <v>1123</v>
      </c>
      <c r="D1887" s="140"/>
      <c r="E1887" s="31">
        <v>0</v>
      </c>
      <c r="F1887" s="95"/>
      <c r="G1887" s="33"/>
      <c r="H1887" s="95"/>
      <c r="I1887" s="153"/>
      <c r="J1887" s="154"/>
      <c r="K1887" s="95"/>
      <c r="L1887" s="95"/>
      <c r="M1887" s="95"/>
    </row>
    <row r="1888" spans="1:13" s="155" customFormat="1" ht="11.25" outlineLevel="3">
      <c r="A1888" s="151"/>
      <c r="B1888" s="140"/>
      <c r="C1888" s="152" t="s">
        <v>85</v>
      </c>
      <c r="D1888" s="140"/>
      <c r="E1888" s="31">
        <v>0</v>
      </c>
      <c r="F1888" s="95"/>
      <c r="G1888" s="33"/>
      <c r="H1888" s="95"/>
      <c r="I1888" s="153"/>
      <c r="J1888" s="154"/>
      <c r="K1888" s="95"/>
      <c r="L1888" s="95"/>
      <c r="M1888" s="95"/>
    </row>
    <row r="1889" spans="1:13" s="155" customFormat="1" ht="11.25" outlineLevel="3">
      <c r="A1889" s="151"/>
      <c r="B1889" s="140"/>
      <c r="C1889" s="152" t="s">
        <v>1067</v>
      </c>
      <c r="D1889" s="140"/>
      <c r="E1889" s="31">
        <v>18.899999999999999</v>
      </c>
      <c r="F1889" s="95"/>
      <c r="G1889" s="33"/>
      <c r="H1889" s="95"/>
      <c r="I1889" s="153"/>
      <c r="J1889" s="154"/>
      <c r="K1889" s="95"/>
      <c r="L1889" s="95"/>
      <c r="M1889" s="95"/>
    </row>
    <row r="1890" spans="1:13" s="155" customFormat="1" ht="11.25" outlineLevel="3">
      <c r="A1890" s="151"/>
      <c r="B1890" s="140"/>
      <c r="C1890" s="152" t="s">
        <v>1532</v>
      </c>
      <c r="D1890" s="140"/>
      <c r="E1890" s="31">
        <v>5.3086000000000002</v>
      </c>
      <c r="F1890" s="95"/>
      <c r="G1890" s="33"/>
      <c r="H1890" s="95"/>
      <c r="I1890" s="153"/>
      <c r="J1890" s="154"/>
      <c r="K1890" s="95"/>
      <c r="L1890" s="95"/>
      <c r="M1890" s="95"/>
    </row>
    <row r="1891" spans="1:13" s="57" customFormat="1" ht="24" outlineLevel="2">
      <c r="A1891" s="120">
        <v>7</v>
      </c>
      <c r="B1891" s="121" t="s">
        <v>106</v>
      </c>
      <c r="C1891" s="122" t="s">
        <v>1935</v>
      </c>
      <c r="D1891" s="123" t="s">
        <v>42</v>
      </c>
      <c r="E1891" s="24">
        <v>1.3856099999999998</v>
      </c>
      <c r="F1891" s="94">
        <v>12</v>
      </c>
      <c r="G1891" s="24">
        <f>E1891*(1+F1891/100)</f>
        <v>1.5518832</v>
      </c>
      <c r="H1891" s="94"/>
      <c r="I1891" s="119">
        <f>G1891*H1891</f>
        <v>0</v>
      </c>
      <c r="J1891" s="124">
        <v>0.55000000000000004</v>
      </c>
      <c r="K1891" s="125">
        <f>G1891*J1891</f>
        <v>0.85353576000000009</v>
      </c>
      <c r="L1891" s="124"/>
      <c r="M1891" s="125">
        <f>G1891*L1891</f>
        <v>0</v>
      </c>
    </row>
    <row r="1892" spans="1:13" s="155" customFormat="1" ht="11.25" outlineLevel="3">
      <c r="A1892" s="151"/>
      <c r="B1892" s="140"/>
      <c r="C1892" s="152" t="s">
        <v>1277</v>
      </c>
      <c r="D1892" s="140"/>
      <c r="E1892" s="31">
        <v>0</v>
      </c>
      <c r="F1892" s="95"/>
      <c r="G1892" s="33"/>
      <c r="H1892" s="95"/>
      <c r="I1892" s="153"/>
      <c r="J1892" s="154"/>
      <c r="K1892" s="95"/>
      <c r="L1892" s="95"/>
      <c r="M1892" s="95"/>
    </row>
    <row r="1893" spans="1:13" s="155" customFormat="1" ht="11.25" outlineLevel="3">
      <c r="A1893" s="151"/>
      <c r="B1893" s="140"/>
      <c r="C1893" s="152" t="s">
        <v>84</v>
      </c>
      <c r="D1893" s="140"/>
      <c r="E1893" s="31">
        <v>0</v>
      </c>
      <c r="F1893" s="95"/>
      <c r="G1893" s="33"/>
      <c r="H1893" s="95"/>
      <c r="I1893" s="153"/>
      <c r="J1893" s="154"/>
      <c r="K1893" s="95"/>
      <c r="L1893" s="95"/>
      <c r="M1893" s="95"/>
    </row>
    <row r="1894" spans="1:13" s="155" customFormat="1" ht="11.25" outlineLevel="3">
      <c r="A1894" s="151"/>
      <c r="B1894" s="140"/>
      <c r="C1894" s="152" t="s">
        <v>1131</v>
      </c>
      <c r="D1894" s="140"/>
      <c r="E1894" s="31">
        <v>0.52400000000000002</v>
      </c>
      <c r="F1894" s="95"/>
      <c r="G1894" s="33"/>
      <c r="H1894" s="95"/>
      <c r="I1894" s="153"/>
      <c r="J1894" s="154"/>
      <c r="K1894" s="95"/>
      <c r="L1894" s="95"/>
      <c r="M1894" s="95"/>
    </row>
    <row r="1895" spans="1:13" s="155" customFormat="1" ht="22.5" outlineLevel="3">
      <c r="A1895" s="151"/>
      <c r="B1895" s="140"/>
      <c r="C1895" s="152" t="s">
        <v>1475</v>
      </c>
      <c r="D1895" s="140"/>
      <c r="E1895" s="31">
        <v>0.377438</v>
      </c>
      <c r="F1895" s="95"/>
      <c r="G1895" s="33"/>
      <c r="H1895" s="95"/>
      <c r="I1895" s="153"/>
      <c r="J1895" s="154"/>
      <c r="K1895" s="95"/>
      <c r="L1895" s="95"/>
      <c r="M1895" s="95"/>
    </row>
    <row r="1896" spans="1:13" s="155" customFormat="1" ht="11.25" outlineLevel="3">
      <c r="A1896" s="151"/>
      <c r="B1896" s="140"/>
      <c r="C1896" s="152" t="s">
        <v>1123</v>
      </c>
      <c r="D1896" s="140"/>
      <c r="E1896" s="31">
        <v>0</v>
      </c>
      <c r="F1896" s="95"/>
      <c r="G1896" s="33"/>
      <c r="H1896" s="95"/>
      <c r="I1896" s="153"/>
      <c r="J1896" s="154"/>
      <c r="K1896" s="95"/>
      <c r="L1896" s="95"/>
      <c r="M1896" s="95"/>
    </row>
    <row r="1897" spans="1:13" s="155" customFormat="1" ht="11.25" outlineLevel="3">
      <c r="A1897" s="151"/>
      <c r="B1897" s="140"/>
      <c r="C1897" s="152" t="s">
        <v>85</v>
      </c>
      <c r="D1897" s="140"/>
      <c r="E1897" s="31">
        <v>0</v>
      </c>
      <c r="F1897" s="95"/>
      <c r="G1897" s="33"/>
      <c r="H1897" s="95"/>
      <c r="I1897" s="153"/>
      <c r="J1897" s="154"/>
      <c r="K1897" s="95"/>
      <c r="L1897" s="95"/>
      <c r="M1897" s="95"/>
    </row>
    <row r="1898" spans="1:13" s="155" customFormat="1" ht="11.25" outlineLevel="3">
      <c r="A1898" s="151"/>
      <c r="B1898" s="140"/>
      <c r="C1898" s="152" t="s">
        <v>1169</v>
      </c>
      <c r="D1898" s="140"/>
      <c r="E1898" s="31">
        <v>0.378</v>
      </c>
      <c r="F1898" s="95"/>
      <c r="G1898" s="33"/>
      <c r="H1898" s="95"/>
      <c r="I1898" s="153"/>
      <c r="J1898" s="154"/>
      <c r="K1898" s="95"/>
      <c r="L1898" s="95"/>
      <c r="M1898" s="95"/>
    </row>
    <row r="1899" spans="1:13" s="155" customFormat="1" ht="11.25" outlineLevel="3">
      <c r="A1899" s="151"/>
      <c r="B1899" s="140"/>
      <c r="C1899" s="152" t="s">
        <v>1641</v>
      </c>
      <c r="D1899" s="140"/>
      <c r="E1899" s="31">
        <v>0.106172</v>
      </c>
      <c r="F1899" s="95"/>
      <c r="G1899" s="33"/>
      <c r="H1899" s="95"/>
      <c r="I1899" s="153"/>
      <c r="J1899" s="154"/>
      <c r="K1899" s="95"/>
      <c r="L1899" s="95"/>
      <c r="M1899" s="95"/>
    </row>
    <row r="1900" spans="1:13" s="57" customFormat="1" ht="12" outlineLevel="2">
      <c r="A1900" s="120">
        <v>8</v>
      </c>
      <c r="B1900" s="121" t="s">
        <v>252</v>
      </c>
      <c r="C1900" s="122" t="s">
        <v>1897</v>
      </c>
      <c r="D1900" s="123" t="s">
        <v>41</v>
      </c>
      <c r="E1900" s="24">
        <v>45.071899999999999</v>
      </c>
      <c r="F1900" s="94">
        <v>0</v>
      </c>
      <c r="G1900" s="24">
        <f>E1900*(1+F1900/100)</f>
        <v>45.071899999999999</v>
      </c>
      <c r="H1900" s="94"/>
      <c r="I1900" s="119">
        <f>G1900*H1900</f>
        <v>0</v>
      </c>
      <c r="J1900" s="124"/>
      <c r="K1900" s="125">
        <f>G1900*J1900</f>
        <v>0</v>
      </c>
      <c r="L1900" s="124"/>
      <c r="M1900" s="125">
        <f>G1900*L1900</f>
        <v>0</v>
      </c>
    </row>
    <row r="1901" spans="1:13" s="155" customFormat="1" ht="11.25" outlineLevel="3">
      <c r="A1901" s="151"/>
      <c r="B1901" s="140"/>
      <c r="C1901" s="152" t="s">
        <v>693</v>
      </c>
      <c r="D1901" s="140"/>
      <c r="E1901" s="31">
        <v>0</v>
      </c>
      <c r="F1901" s="95"/>
      <c r="G1901" s="33"/>
      <c r="H1901" s="95"/>
      <c r="I1901" s="153"/>
      <c r="J1901" s="154"/>
      <c r="K1901" s="95"/>
      <c r="L1901" s="95"/>
      <c r="M1901" s="95"/>
    </row>
    <row r="1902" spans="1:13" s="155" customFormat="1" ht="11.25" outlineLevel="3">
      <c r="A1902" s="151"/>
      <c r="B1902" s="140"/>
      <c r="C1902" s="152" t="s">
        <v>84</v>
      </c>
      <c r="D1902" s="140"/>
      <c r="E1902" s="31">
        <v>0</v>
      </c>
      <c r="F1902" s="95"/>
      <c r="G1902" s="33"/>
      <c r="H1902" s="95"/>
      <c r="I1902" s="153"/>
      <c r="J1902" s="154"/>
      <c r="K1902" s="95"/>
      <c r="L1902" s="95"/>
      <c r="M1902" s="95"/>
    </row>
    <row r="1903" spans="1:13" s="155" customFormat="1" ht="11.25" outlineLevel="3">
      <c r="A1903" s="151"/>
      <c r="B1903" s="140"/>
      <c r="C1903" s="152" t="s">
        <v>1030</v>
      </c>
      <c r="D1903" s="140"/>
      <c r="E1903" s="31">
        <v>26.2</v>
      </c>
      <c r="F1903" s="95"/>
      <c r="G1903" s="33"/>
      <c r="H1903" s="95"/>
      <c r="I1903" s="153"/>
      <c r="J1903" s="154"/>
      <c r="K1903" s="95"/>
      <c r="L1903" s="95"/>
      <c r="M1903" s="95"/>
    </row>
    <row r="1904" spans="1:13" s="155" customFormat="1" ht="22.5" outlineLevel="3">
      <c r="A1904" s="151"/>
      <c r="B1904" s="140"/>
      <c r="C1904" s="152" t="s">
        <v>1408</v>
      </c>
      <c r="D1904" s="140"/>
      <c r="E1904" s="31">
        <v>18.8719</v>
      </c>
      <c r="F1904" s="95"/>
      <c r="G1904" s="33"/>
      <c r="H1904" s="95"/>
      <c r="I1904" s="153"/>
      <c r="J1904" s="154"/>
      <c r="K1904" s="95"/>
      <c r="L1904" s="95"/>
      <c r="M1904" s="95"/>
    </row>
    <row r="1905" spans="1:13" s="57" customFormat="1" ht="24" outlineLevel="2">
      <c r="A1905" s="120">
        <v>9</v>
      </c>
      <c r="B1905" s="121" t="s">
        <v>368</v>
      </c>
      <c r="C1905" s="122" t="s">
        <v>2074</v>
      </c>
      <c r="D1905" s="123" t="s">
        <v>42</v>
      </c>
      <c r="E1905" s="24">
        <v>1.0817256</v>
      </c>
      <c r="F1905" s="94">
        <v>12</v>
      </c>
      <c r="G1905" s="24">
        <f>E1905*(1+F1905/100)</f>
        <v>1.2115326720000001</v>
      </c>
      <c r="H1905" s="94"/>
      <c r="I1905" s="119">
        <f>G1905*H1905</f>
        <v>0</v>
      </c>
      <c r="J1905" s="124">
        <v>0.55000000000000004</v>
      </c>
      <c r="K1905" s="125">
        <f>G1905*J1905</f>
        <v>0.66634296960000017</v>
      </c>
      <c r="L1905" s="124"/>
      <c r="M1905" s="125">
        <f>G1905*L1905</f>
        <v>0</v>
      </c>
    </row>
    <row r="1906" spans="1:13" s="155" customFormat="1" ht="11.25" outlineLevel="3">
      <c r="A1906" s="151"/>
      <c r="B1906" s="140"/>
      <c r="C1906" s="152" t="s">
        <v>1248</v>
      </c>
      <c r="D1906" s="140"/>
      <c r="E1906" s="31">
        <v>0</v>
      </c>
      <c r="F1906" s="95"/>
      <c r="G1906" s="33"/>
      <c r="H1906" s="95"/>
      <c r="I1906" s="153"/>
      <c r="J1906" s="154"/>
      <c r="K1906" s="95"/>
      <c r="L1906" s="95"/>
      <c r="M1906" s="95"/>
    </row>
    <row r="1907" spans="1:13" s="155" customFormat="1" ht="11.25" outlineLevel="3">
      <c r="A1907" s="151"/>
      <c r="B1907" s="140"/>
      <c r="C1907" s="152" t="s">
        <v>84</v>
      </c>
      <c r="D1907" s="140"/>
      <c r="E1907" s="31">
        <v>0</v>
      </c>
      <c r="F1907" s="95"/>
      <c r="G1907" s="33"/>
      <c r="H1907" s="95"/>
      <c r="I1907" s="153"/>
      <c r="J1907" s="154"/>
      <c r="K1907" s="95"/>
      <c r="L1907" s="95"/>
      <c r="M1907" s="95"/>
    </row>
    <row r="1908" spans="1:13" s="155" customFormat="1" ht="11.25" outlineLevel="3">
      <c r="A1908" s="151"/>
      <c r="B1908" s="140"/>
      <c r="C1908" s="152" t="s">
        <v>1148</v>
      </c>
      <c r="D1908" s="140"/>
      <c r="E1908" s="31">
        <v>0.62880000000000003</v>
      </c>
      <c r="F1908" s="95"/>
      <c r="G1908" s="33"/>
      <c r="H1908" s="95"/>
      <c r="I1908" s="153"/>
      <c r="J1908" s="154"/>
      <c r="K1908" s="95"/>
      <c r="L1908" s="95"/>
      <c r="M1908" s="95"/>
    </row>
    <row r="1909" spans="1:13" s="155" customFormat="1" ht="22.5" outlineLevel="3">
      <c r="A1909" s="151"/>
      <c r="B1909" s="140"/>
      <c r="C1909" s="152" t="s">
        <v>1498</v>
      </c>
      <c r="D1909" s="140"/>
      <c r="E1909" s="31">
        <v>0.45292560000000004</v>
      </c>
      <c r="F1909" s="95"/>
      <c r="G1909" s="33"/>
      <c r="H1909" s="95"/>
      <c r="I1909" s="153"/>
      <c r="J1909" s="154"/>
      <c r="K1909" s="95"/>
      <c r="L1909" s="95"/>
      <c r="M1909" s="95"/>
    </row>
    <row r="1910" spans="1:13" s="57" customFormat="1" ht="12" outlineLevel="2">
      <c r="A1910" s="120">
        <v>10</v>
      </c>
      <c r="B1910" s="121" t="s">
        <v>225</v>
      </c>
      <c r="C1910" s="122" t="s">
        <v>1720</v>
      </c>
      <c r="D1910" s="123" t="s">
        <v>41</v>
      </c>
      <c r="E1910" s="24">
        <v>67.607849999999999</v>
      </c>
      <c r="F1910" s="94">
        <v>0</v>
      </c>
      <c r="G1910" s="24">
        <f>E1910*(1+F1910/100)</f>
        <v>67.607849999999999</v>
      </c>
      <c r="H1910" s="94"/>
      <c r="I1910" s="119">
        <f>G1910*H1910</f>
        <v>0</v>
      </c>
      <c r="J1910" s="124"/>
      <c r="K1910" s="125">
        <f>G1910*J1910</f>
        <v>0</v>
      </c>
      <c r="L1910" s="124"/>
      <c r="M1910" s="125">
        <f>G1910*L1910</f>
        <v>0</v>
      </c>
    </row>
    <row r="1911" spans="1:13" s="155" customFormat="1" ht="11.25" outlineLevel="3">
      <c r="A1911" s="151"/>
      <c r="B1911" s="140"/>
      <c r="C1911" s="152" t="s">
        <v>1248</v>
      </c>
      <c r="D1911" s="140"/>
      <c r="E1911" s="31">
        <v>0</v>
      </c>
      <c r="F1911" s="95"/>
      <c r="G1911" s="33"/>
      <c r="H1911" s="95"/>
      <c r="I1911" s="153"/>
      <c r="J1911" s="154"/>
      <c r="K1911" s="95"/>
      <c r="L1911" s="95"/>
      <c r="M1911" s="95"/>
    </row>
    <row r="1912" spans="1:13" s="155" customFormat="1" ht="11.25" outlineLevel="3">
      <c r="A1912" s="151"/>
      <c r="B1912" s="140"/>
      <c r="C1912" s="152" t="s">
        <v>84</v>
      </c>
      <c r="D1912" s="140"/>
      <c r="E1912" s="31">
        <v>0</v>
      </c>
      <c r="F1912" s="95"/>
      <c r="G1912" s="33"/>
      <c r="H1912" s="95"/>
      <c r="I1912" s="153"/>
      <c r="J1912" s="154"/>
      <c r="K1912" s="95"/>
      <c r="L1912" s="95"/>
      <c r="M1912" s="95"/>
    </row>
    <row r="1913" spans="1:13" s="155" customFormat="1" ht="11.25" outlineLevel="3">
      <c r="A1913" s="151"/>
      <c r="B1913" s="140"/>
      <c r="C1913" s="152" t="s">
        <v>1090</v>
      </c>
      <c r="D1913" s="140"/>
      <c r="E1913" s="31">
        <v>39.299999999999997</v>
      </c>
      <c r="F1913" s="95"/>
      <c r="G1913" s="33"/>
      <c r="H1913" s="95"/>
      <c r="I1913" s="153"/>
      <c r="J1913" s="154"/>
      <c r="K1913" s="95"/>
      <c r="L1913" s="95"/>
      <c r="M1913" s="95"/>
    </row>
    <row r="1914" spans="1:13" s="155" customFormat="1" ht="22.5" outlineLevel="3">
      <c r="A1914" s="151"/>
      <c r="B1914" s="140"/>
      <c r="C1914" s="152" t="s">
        <v>1474</v>
      </c>
      <c r="D1914" s="140"/>
      <c r="E1914" s="31">
        <v>28.307850000000002</v>
      </c>
      <c r="F1914" s="95"/>
      <c r="G1914" s="33"/>
      <c r="H1914" s="95"/>
      <c r="I1914" s="153"/>
      <c r="J1914" s="154"/>
      <c r="K1914" s="95"/>
      <c r="L1914" s="95"/>
      <c r="M1914" s="95"/>
    </row>
    <row r="1915" spans="1:13" s="57" customFormat="1" ht="24" outlineLevel="2">
      <c r="A1915" s="120">
        <v>11</v>
      </c>
      <c r="B1915" s="121" t="s">
        <v>257</v>
      </c>
      <c r="C1915" s="122" t="s">
        <v>2067</v>
      </c>
      <c r="D1915" s="123" t="s">
        <v>41</v>
      </c>
      <c r="E1915" s="24">
        <v>25</v>
      </c>
      <c r="F1915" s="94">
        <v>0</v>
      </c>
      <c r="G1915" s="24">
        <f>E1915*(1+F1915/100)</f>
        <v>25</v>
      </c>
      <c r="H1915" s="94"/>
      <c r="I1915" s="119">
        <f>G1915*H1915</f>
        <v>0</v>
      </c>
      <c r="J1915" s="124">
        <v>1.9109999999999999E-2</v>
      </c>
      <c r="K1915" s="125">
        <f>G1915*J1915</f>
        <v>0.47774999999999995</v>
      </c>
      <c r="L1915" s="124"/>
      <c r="M1915" s="125">
        <f>G1915*L1915</f>
        <v>0</v>
      </c>
    </row>
    <row r="1916" spans="1:13" s="155" customFormat="1" ht="11.25" outlineLevel="3">
      <c r="A1916" s="151"/>
      <c r="B1916" s="140"/>
      <c r="C1916" s="152" t="s">
        <v>1477</v>
      </c>
      <c r="D1916" s="140"/>
      <c r="E1916" s="31">
        <v>25</v>
      </c>
      <c r="F1916" s="95"/>
      <c r="G1916" s="33"/>
      <c r="H1916" s="95"/>
      <c r="I1916" s="153"/>
      <c r="J1916" s="154"/>
      <c r="K1916" s="95"/>
      <c r="L1916" s="95"/>
      <c r="M1916" s="95"/>
    </row>
    <row r="1917" spans="1:13" s="57" customFormat="1" ht="24" outlineLevel="2">
      <c r="A1917" s="120">
        <v>12</v>
      </c>
      <c r="B1917" s="121" t="s">
        <v>226</v>
      </c>
      <c r="C1917" s="122" t="s">
        <v>2088</v>
      </c>
      <c r="D1917" s="123" t="s">
        <v>42</v>
      </c>
      <c r="E1917" s="24">
        <v>5.7139999999999995</v>
      </c>
      <c r="F1917" s="94">
        <v>0</v>
      </c>
      <c r="G1917" s="24">
        <f>E1917*(1+F1917/100)</f>
        <v>5.7139999999999995</v>
      </c>
      <c r="H1917" s="94"/>
      <c r="I1917" s="119">
        <f>G1917*H1917</f>
        <v>0</v>
      </c>
      <c r="J1917" s="124">
        <v>1.08E-3</v>
      </c>
      <c r="K1917" s="125">
        <f>G1917*J1917</f>
        <v>6.1711199999999996E-3</v>
      </c>
      <c r="L1917" s="124"/>
      <c r="M1917" s="125">
        <f>G1917*L1917</f>
        <v>0</v>
      </c>
    </row>
    <row r="1918" spans="1:13" s="155" customFormat="1" ht="11.25" outlineLevel="3">
      <c r="A1918" s="151"/>
      <c r="B1918" s="140"/>
      <c r="C1918" s="152" t="s">
        <v>1256</v>
      </c>
      <c r="D1918" s="140"/>
      <c r="E1918" s="31">
        <v>2.746</v>
      </c>
      <c r="F1918" s="95"/>
      <c r="G1918" s="33"/>
      <c r="H1918" s="95"/>
      <c r="I1918" s="153"/>
      <c r="J1918" s="154"/>
      <c r="K1918" s="95"/>
      <c r="L1918" s="95"/>
      <c r="M1918" s="95"/>
    </row>
    <row r="1919" spans="1:13" s="155" customFormat="1" ht="11.25" outlineLevel="3">
      <c r="A1919" s="151"/>
      <c r="B1919" s="140"/>
      <c r="C1919" s="152" t="s">
        <v>757</v>
      </c>
      <c r="D1919" s="140"/>
      <c r="E1919" s="31">
        <v>1.3859999999999999</v>
      </c>
      <c r="F1919" s="95"/>
      <c r="G1919" s="33"/>
      <c r="H1919" s="95"/>
      <c r="I1919" s="153"/>
      <c r="J1919" s="154"/>
      <c r="K1919" s="95"/>
      <c r="L1919" s="95"/>
      <c r="M1919" s="95"/>
    </row>
    <row r="1920" spans="1:13" s="155" customFormat="1" ht="11.25" outlineLevel="3">
      <c r="A1920" s="151"/>
      <c r="B1920" s="140"/>
      <c r="C1920" s="152" t="s">
        <v>758</v>
      </c>
      <c r="D1920" s="140"/>
      <c r="E1920" s="31">
        <v>1.0820000000000001</v>
      </c>
      <c r="F1920" s="95"/>
      <c r="G1920" s="33"/>
      <c r="H1920" s="95"/>
      <c r="I1920" s="153"/>
      <c r="J1920" s="154"/>
      <c r="K1920" s="95"/>
      <c r="L1920" s="95"/>
      <c r="M1920" s="95"/>
    </row>
    <row r="1921" spans="1:13" s="155" customFormat="1" ht="11.25" outlineLevel="3">
      <c r="A1921" s="151"/>
      <c r="B1921" s="140"/>
      <c r="C1921" s="152" t="s">
        <v>719</v>
      </c>
      <c r="D1921" s="140"/>
      <c r="E1921" s="31">
        <v>0.5</v>
      </c>
      <c r="F1921" s="95"/>
      <c r="G1921" s="33"/>
      <c r="H1921" s="95"/>
      <c r="I1921" s="153"/>
      <c r="J1921" s="154"/>
      <c r="K1921" s="95"/>
      <c r="L1921" s="95"/>
      <c r="M1921" s="95"/>
    </row>
    <row r="1922" spans="1:13" s="57" customFormat="1" ht="12" outlineLevel="2">
      <c r="A1922" s="120">
        <v>13</v>
      </c>
      <c r="B1922" s="121" t="s">
        <v>258</v>
      </c>
      <c r="C1922" s="122" t="s">
        <v>1867</v>
      </c>
      <c r="D1922" s="123" t="s">
        <v>42</v>
      </c>
      <c r="E1922" s="24">
        <v>5.7140000000000004</v>
      </c>
      <c r="F1922" s="94">
        <v>0</v>
      </c>
      <c r="G1922" s="24">
        <f>E1922*(1+F1922/100)</f>
        <v>5.7140000000000004</v>
      </c>
      <c r="H1922" s="94"/>
      <c r="I1922" s="119">
        <f>G1922*H1922</f>
        <v>0</v>
      </c>
      <c r="J1922" s="124">
        <v>2.81E-3</v>
      </c>
      <c r="K1922" s="125">
        <f>G1922*J1922</f>
        <v>1.6056340000000002E-2</v>
      </c>
      <c r="L1922" s="124"/>
      <c r="M1922" s="125">
        <f>G1922*L1922</f>
        <v>0</v>
      </c>
    </row>
    <row r="1923" spans="1:13" s="57" customFormat="1" ht="12" outlineLevel="2">
      <c r="A1923" s="120">
        <v>14</v>
      </c>
      <c r="B1923" s="121" t="s">
        <v>227</v>
      </c>
      <c r="C1923" s="122" t="s">
        <v>1647</v>
      </c>
      <c r="D1923" s="123" t="s">
        <v>47</v>
      </c>
      <c r="E1923" s="24">
        <v>24</v>
      </c>
      <c r="F1923" s="94">
        <v>0</v>
      </c>
      <c r="G1923" s="24">
        <f>E1923*(1+F1923/100)</f>
        <v>24</v>
      </c>
      <c r="H1923" s="94"/>
      <c r="I1923" s="119">
        <f>G1923*H1923</f>
        <v>0</v>
      </c>
      <c r="J1923" s="124"/>
      <c r="K1923" s="125">
        <f>G1923*J1923</f>
        <v>0</v>
      </c>
      <c r="L1923" s="124"/>
      <c r="M1923" s="125">
        <f>G1923*L1923</f>
        <v>0</v>
      </c>
    </row>
    <row r="1924" spans="1:13" s="155" customFormat="1" ht="11.25" outlineLevel="3">
      <c r="A1924" s="151"/>
      <c r="B1924" s="140"/>
      <c r="C1924" s="152" t="s">
        <v>1123</v>
      </c>
      <c r="D1924" s="140"/>
      <c r="E1924" s="31">
        <v>0</v>
      </c>
      <c r="F1924" s="95"/>
      <c r="G1924" s="33"/>
      <c r="H1924" s="95"/>
      <c r="I1924" s="153"/>
      <c r="J1924" s="154"/>
      <c r="K1924" s="95"/>
      <c r="L1924" s="95"/>
      <c r="M1924" s="95"/>
    </row>
    <row r="1925" spans="1:13" s="155" customFormat="1" ht="11.25" outlineLevel="3">
      <c r="A1925" s="151"/>
      <c r="B1925" s="140"/>
      <c r="C1925" s="152" t="s">
        <v>982</v>
      </c>
      <c r="D1925" s="140"/>
      <c r="E1925" s="31">
        <v>24</v>
      </c>
      <c r="F1925" s="95"/>
      <c r="G1925" s="33"/>
      <c r="H1925" s="95"/>
      <c r="I1925" s="153"/>
      <c r="J1925" s="154"/>
      <c r="K1925" s="95"/>
      <c r="L1925" s="95"/>
      <c r="M1925" s="95"/>
    </row>
    <row r="1926" spans="1:13" s="57" customFormat="1" ht="12" outlineLevel="2">
      <c r="A1926" s="120">
        <v>15</v>
      </c>
      <c r="B1926" s="121" t="s">
        <v>101</v>
      </c>
      <c r="C1926" s="122" t="s">
        <v>1772</v>
      </c>
      <c r="D1926" s="123" t="s">
        <v>47</v>
      </c>
      <c r="E1926" s="24">
        <v>6</v>
      </c>
      <c r="F1926" s="94">
        <v>0</v>
      </c>
      <c r="G1926" s="24">
        <f>E1926*(1+F1926/100)</f>
        <v>6</v>
      </c>
      <c r="H1926" s="94"/>
      <c r="I1926" s="119">
        <f>G1926*H1926</f>
        <v>0</v>
      </c>
      <c r="J1926" s="124">
        <v>1.2999999999999999E-3</v>
      </c>
      <c r="K1926" s="125">
        <f>G1926*J1926</f>
        <v>7.7999999999999996E-3</v>
      </c>
      <c r="L1926" s="124"/>
      <c r="M1926" s="125">
        <f>G1926*L1926</f>
        <v>0</v>
      </c>
    </row>
    <row r="1927" spans="1:13" s="155" customFormat="1" ht="11.25" outlineLevel="3">
      <c r="A1927" s="151"/>
      <c r="B1927" s="140"/>
      <c r="C1927" s="152" t="s">
        <v>979</v>
      </c>
      <c r="D1927" s="140"/>
      <c r="E1927" s="31">
        <v>0</v>
      </c>
      <c r="F1927" s="95"/>
      <c r="G1927" s="33"/>
      <c r="H1927" s="95"/>
      <c r="I1927" s="153"/>
      <c r="J1927" s="154"/>
      <c r="K1927" s="95"/>
      <c r="L1927" s="95"/>
      <c r="M1927" s="95"/>
    </row>
    <row r="1928" spans="1:13" s="155" customFormat="1" ht="11.25" outlineLevel="3">
      <c r="A1928" s="151"/>
      <c r="B1928" s="140"/>
      <c r="C1928" s="152" t="s">
        <v>1123</v>
      </c>
      <c r="D1928" s="140"/>
      <c r="E1928" s="31">
        <v>0</v>
      </c>
      <c r="F1928" s="95"/>
      <c r="G1928" s="33"/>
      <c r="H1928" s="95"/>
      <c r="I1928" s="153"/>
      <c r="J1928" s="154"/>
      <c r="K1928" s="95"/>
      <c r="L1928" s="95"/>
      <c r="M1928" s="95"/>
    </row>
    <row r="1929" spans="1:13" s="155" customFormat="1" ht="11.25" outlineLevel="3">
      <c r="A1929" s="151"/>
      <c r="B1929" s="140"/>
      <c r="C1929" s="152" t="s">
        <v>1029</v>
      </c>
      <c r="D1929" s="140"/>
      <c r="E1929" s="31">
        <v>6</v>
      </c>
      <c r="F1929" s="95"/>
      <c r="G1929" s="33"/>
      <c r="H1929" s="95"/>
      <c r="I1929" s="153"/>
      <c r="J1929" s="154"/>
      <c r="K1929" s="95"/>
      <c r="L1929" s="95"/>
      <c r="M1929" s="95"/>
    </row>
    <row r="1930" spans="1:13" s="57" customFormat="1" ht="12" outlineLevel="2">
      <c r="A1930" s="120">
        <v>16</v>
      </c>
      <c r="B1930" s="121" t="s">
        <v>99</v>
      </c>
      <c r="C1930" s="122" t="s">
        <v>1853</v>
      </c>
      <c r="D1930" s="123" t="s">
        <v>89</v>
      </c>
      <c r="E1930" s="24">
        <v>4.8000000000000001E-2</v>
      </c>
      <c r="F1930" s="94">
        <v>0</v>
      </c>
      <c r="G1930" s="24">
        <f>E1930*(1+F1930/100)</f>
        <v>4.8000000000000001E-2</v>
      </c>
      <c r="H1930" s="94"/>
      <c r="I1930" s="119">
        <f>G1930*H1930</f>
        <v>0</v>
      </c>
      <c r="J1930" s="124">
        <v>8.72E-2</v>
      </c>
      <c r="K1930" s="125">
        <f>G1930*J1930</f>
        <v>4.1856000000000003E-3</v>
      </c>
      <c r="L1930" s="124"/>
      <c r="M1930" s="125">
        <f>G1930*L1930</f>
        <v>0</v>
      </c>
    </row>
    <row r="1931" spans="1:13" s="155" customFormat="1" ht="11.25" outlineLevel="3">
      <c r="A1931" s="151"/>
      <c r="B1931" s="140"/>
      <c r="C1931" s="152" t="s">
        <v>1123</v>
      </c>
      <c r="D1931" s="140"/>
      <c r="E1931" s="31">
        <v>0</v>
      </c>
      <c r="F1931" s="95"/>
      <c r="G1931" s="33"/>
      <c r="H1931" s="95"/>
      <c r="I1931" s="153"/>
      <c r="J1931" s="154"/>
      <c r="K1931" s="95"/>
      <c r="L1931" s="95"/>
      <c r="M1931" s="95"/>
    </row>
    <row r="1932" spans="1:13" s="155" customFormat="1" ht="11.25" outlineLevel="3">
      <c r="A1932" s="151"/>
      <c r="B1932" s="140"/>
      <c r="C1932" s="152" t="s">
        <v>1089</v>
      </c>
      <c r="D1932" s="140"/>
      <c r="E1932" s="31">
        <v>4.8000000000000001E-2</v>
      </c>
      <c r="F1932" s="95"/>
      <c r="G1932" s="33"/>
      <c r="H1932" s="95"/>
      <c r="I1932" s="153"/>
      <c r="J1932" s="154"/>
      <c r="K1932" s="95"/>
      <c r="L1932" s="95"/>
      <c r="M1932" s="95"/>
    </row>
    <row r="1933" spans="1:13" s="57" customFormat="1" ht="12" outlineLevel="2">
      <c r="A1933" s="120">
        <v>17</v>
      </c>
      <c r="B1933" s="121" t="s">
        <v>97</v>
      </c>
      <c r="C1933" s="122" t="s">
        <v>1786</v>
      </c>
      <c r="D1933" s="123" t="s">
        <v>89</v>
      </c>
      <c r="E1933" s="24">
        <v>4.8000000000000001E-2</v>
      </c>
      <c r="F1933" s="94">
        <v>0</v>
      </c>
      <c r="G1933" s="24">
        <f>E1933*(1+F1933/100)</f>
        <v>4.8000000000000001E-2</v>
      </c>
      <c r="H1933" s="94"/>
      <c r="I1933" s="119">
        <f>G1933*H1933</f>
        <v>0</v>
      </c>
      <c r="J1933" s="124">
        <v>3.3300000000000003E-2</v>
      </c>
      <c r="K1933" s="125">
        <f>G1933*J1933</f>
        <v>1.5984000000000003E-3</v>
      </c>
      <c r="L1933" s="124"/>
      <c r="M1933" s="125">
        <f>G1933*L1933</f>
        <v>0</v>
      </c>
    </row>
    <row r="1934" spans="1:13" s="57" customFormat="1" ht="12" outlineLevel="2">
      <c r="A1934" s="120">
        <v>18</v>
      </c>
      <c r="B1934" s="121" t="s">
        <v>348</v>
      </c>
      <c r="C1934" s="122" t="s">
        <v>1846</v>
      </c>
      <c r="D1934" s="123" t="s">
        <v>0</v>
      </c>
      <c r="E1934" s="24">
        <f>SUM(I1860:I1933)/100</f>
        <v>0</v>
      </c>
      <c r="F1934" s="94">
        <v>0</v>
      </c>
      <c r="G1934" s="24">
        <f>E1934*(1+F1934/100)</f>
        <v>0</v>
      </c>
      <c r="H1934" s="94"/>
      <c r="I1934" s="119">
        <f>G1934*H1934</f>
        <v>0</v>
      </c>
      <c r="J1934" s="124"/>
      <c r="K1934" s="125">
        <f>G1934*J1934</f>
        <v>0</v>
      </c>
      <c r="L1934" s="124"/>
      <c r="M1934" s="125">
        <f>G1934*L1934</f>
        <v>0</v>
      </c>
    </row>
    <row r="1935" spans="1:13" s="117" customFormat="1" ht="12.75" customHeight="1" outlineLevel="2">
      <c r="A1935" s="156"/>
      <c r="B1935" s="157"/>
      <c r="C1935" s="158"/>
      <c r="D1935" s="157"/>
      <c r="E1935" s="43"/>
      <c r="F1935" s="96"/>
      <c r="G1935" s="43"/>
      <c r="H1935" s="96"/>
      <c r="I1935" s="115"/>
      <c r="J1935" s="159"/>
      <c r="K1935" s="96"/>
      <c r="L1935" s="96"/>
      <c r="M1935" s="96"/>
    </row>
    <row r="1936" spans="1:13" s="176" customFormat="1" ht="16.5" customHeight="1" outlineLevel="1">
      <c r="A1936" s="170"/>
      <c r="B1936" s="171"/>
      <c r="C1936" s="171" t="s">
        <v>2751</v>
      </c>
      <c r="D1936" s="172"/>
      <c r="E1936" s="20"/>
      <c r="F1936" s="93"/>
      <c r="G1936" s="20"/>
      <c r="H1936" s="93"/>
      <c r="I1936" s="173">
        <f>SUBTOTAL(9,I1937:I1976)</f>
        <v>0</v>
      </c>
      <c r="J1936" s="174"/>
      <c r="K1936" s="175">
        <f>SUBTOTAL(9,K1937:K1976)</f>
        <v>10.995991032000001</v>
      </c>
      <c r="L1936" s="93"/>
      <c r="M1936" s="175">
        <f>SUBTOTAL(9,M1937:M1976)</f>
        <v>0</v>
      </c>
    </row>
    <row r="1937" spans="1:13" s="57" customFormat="1" ht="24" outlineLevel="2">
      <c r="A1937" s="120">
        <v>1</v>
      </c>
      <c r="B1937" s="121" t="s">
        <v>259</v>
      </c>
      <c r="C1937" s="122" t="s">
        <v>1644</v>
      </c>
      <c r="D1937" s="123" t="s">
        <v>41</v>
      </c>
      <c r="E1937" s="24">
        <v>4.43</v>
      </c>
      <c r="F1937" s="94">
        <v>0</v>
      </c>
      <c r="G1937" s="24">
        <f>E1937*(1+F1937/100)</f>
        <v>4.43</v>
      </c>
      <c r="H1937" s="94"/>
      <c r="I1937" s="119">
        <f>G1937*H1937</f>
        <v>0</v>
      </c>
      <c r="J1937" s="124">
        <v>1.2540000000000001E-2</v>
      </c>
      <c r="K1937" s="125">
        <f>G1937*J1937</f>
        <v>5.5552200000000003E-2</v>
      </c>
      <c r="L1937" s="124"/>
      <c r="M1937" s="125">
        <f>G1937*L1937</f>
        <v>0</v>
      </c>
    </row>
    <row r="1938" spans="1:13" s="155" customFormat="1" ht="11.25" outlineLevel="3">
      <c r="A1938" s="151"/>
      <c r="B1938" s="140"/>
      <c r="C1938" s="152" t="s">
        <v>87</v>
      </c>
      <c r="D1938" s="140"/>
      <c r="E1938" s="31">
        <v>0</v>
      </c>
      <c r="F1938" s="95"/>
      <c r="G1938" s="33"/>
      <c r="H1938" s="95"/>
      <c r="I1938" s="153"/>
      <c r="J1938" s="154"/>
      <c r="K1938" s="95"/>
      <c r="L1938" s="95"/>
      <c r="M1938" s="95"/>
    </row>
    <row r="1939" spans="1:13" s="155" customFormat="1" ht="11.25" outlineLevel="3">
      <c r="A1939" s="151"/>
      <c r="B1939" s="140"/>
      <c r="C1939" s="152" t="s">
        <v>837</v>
      </c>
      <c r="D1939" s="140"/>
      <c r="E1939" s="31">
        <v>4.43</v>
      </c>
      <c r="F1939" s="95"/>
      <c r="G1939" s="33"/>
      <c r="H1939" s="95"/>
      <c r="I1939" s="153"/>
      <c r="J1939" s="154"/>
      <c r="K1939" s="95"/>
      <c r="L1939" s="95"/>
      <c r="M1939" s="95"/>
    </row>
    <row r="1940" spans="1:13" s="57" customFormat="1" ht="24" outlineLevel="2">
      <c r="A1940" s="120">
        <v>2</v>
      </c>
      <c r="B1940" s="121" t="s">
        <v>407</v>
      </c>
      <c r="C1940" s="122" t="s">
        <v>1645</v>
      </c>
      <c r="D1940" s="123" t="s">
        <v>41</v>
      </c>
      <c r="E1940" s="24">
        <v>12.33</v>
      </c>
      <c r="F1940" s="94">
        <v>0</v>
      </c>
      <c r="G1940" s="24">
        <f>E1940*(1+F1940/100)</f>
        <v>12.33</v>
      </c>
      <c r="H1940" s="94"/>
      <c r="I1940" s="119">
        <f>G1940*H1940</f>
        <v>0</v>
      </c>
      <c r="J1940" s="124">
        <v>1.379E-2</v>
      </c>
      <c r="K1940" s="125">
        <f>G1940*J1940</f>
        <v>0.17003070000000001</v>
      </c>
      <c r="L1940" s="124"/>
      <c r="M1940" s="125">
        <f>G1940*L1940</f>
        <v>0</v>
      </c>
    </row>
    <row r="1941" spans="1:13" s="155" customFormat="1" ht="11.25" outlineLevel="3">
      <c r="A1941" s="151"/>
      <c r="B1941" s="140"/>
      <c r="C1941" s="152" t="s">
        <v>112</v>
      </c>
      <c r="D1941" s="140"/>
      <c r="E1941" s="31">
        <v>0</v>
      </c>
      <c r="F1941" s="95"/>
      <c r="G1941" s="33"/>
      <c r="H1941" s="95"/>
      <c r="I1941" s="153"/>
      <c r="J1941" s="154"/>
      <c r="K1941" s="95"/>
      <c r="L1941" s="95"/>
      <c r="M1941" s="95"/>
    </row>
    <row r="1942" spans="1:13" s="155" customFormat="1" ht="11.25" outlineLevel="3">
      <c r="A1942" s="151"/>
      <c r="B1942" s="140"/>
      <c r="C1942" s="152" t="s">
        <v>767</v>
      </c>
      <c r="D1942" s="140"/>
      <c r="E1942" s="31">
        <v>5.4</v>
      </c>
      <c r="F1942" s="95"/>
      <c r="G1942" s="33"/>
      <c r="H1942" s="95"/>
      <c r="I1942" s="153"/>
      <c r="J1942" s="154"/>
      <c r="K1942" s="95"/>
      <c r="L1942" s="95"/>
      <c r="M1942" s="95"/>
    </row>
    <row r="1943" spans="1:13" s="155" customFormat="1" ht="11.25" outlineLevel="3">
      <c r="A1943" s="151"/>
      <c r="B1943" s="140"/>
      <c r="C1943" s="152" t="s">
        <v>769</v>
      </c>
      <c r="D1943" s="140"/>
      <c r="E1943" s="31">
        <v>5.4</v>
      </c>
      <c r="F1943" s="95"/>
      <c r="G1943" s="33"/>
      <c r="H1943" s="95"/>
      <c r="I1943" s="153"/>
      <c r="J1943" s="154"/>
      <c r="K1943" s="95"/>
      <c r="L1943" s="95"/>
      <c r="M1943" s="95"/>
    </row>
    <row r="1944" spans="1:13" s="155" customFormat="1" ht="11.25" outlineLevel="3">
      <c r="A1944" s="151"/>
      <c r="B1944" s="140"/>
      <c r="C1944" s="152" t="s">
        <v>468</v>
      </c>
      <c r="D1944" s="140"/>
      <c r="E1944" s="31">
        <v>1.53</v>
      </c>
      <c r="F1944" s="95"/>
      <c r="G1944" s="33"/>
      <c r="H1944" s="95"/>
      <c r="I1944" s="153"/>
      <c r="J1944" s="154"/>
      <c r="K1944" s="95"/>
      <c r="L1944" s="95"/>
      <c r="M1944" s="95"/>
    </row>
    <row r="1945" spans="1:13" s="57" customFormat="1" ht="24" outlineLevel="2">
      <c r="A1945" s="120">
        <v>3</v>
      </c>
      <c r="B1945" s="121" t="s">
        <v>408</v>
      </c>
      <c r="C1945" s="122" t="s">
        <v>1697</v>
      </c>
      <c r="D1945" s="123" t="s">
        <v>41</v>
      </c>
      <c r="E1945" s="24">
        <v>805.35980000000006</v>
      </c>
      <c r="F1945" s="94">
        <v>0</v>
      </c>
      <c r="G1945" s="24">
        <f>E1945*(1+F1945/100)</f>
        <v>805.35980000000006</v>
      </c>
      <c r="H1945" s="94"/>
      <c r="I1945" s="119">
        <f>G1945*H1945</f>
        <v>0</v>
      </c>
      <c r="J1945" s="124">
        <v>1.3140000000000001E-2</v>
      </c>
      <c r="K1945" s="125">
        <f>G1945*J1945</f>
        <v>10.582427772000001</v>
      </c>
      <c r="L1945" s="124"/>
      <c r="M1945" s="125">
        <f>G1945*L1945</f>
        <v>0</v>
      </c>
    </row>
    <row r="1946" spans="1:13" s="155" customFormat="1" ht="11.25" outlineLevel="3">
      <c r="A1946" s="151"/>
      <c r="B1946" s="140"/>
      <c r="C1946" s="152" t="s">
        <v>1729</v>
      </c>
      <c r="D1946" s="140"/>
      <c r="E1946" s="31">
        <v>0</v>
      </c>
      <c r="F1946" s="95"/>
      <c r="G1946" s="33"/>
      <c r="H1946" s="95"/>
      <c r="I1946" s="153"/>
      <c r="J1946" s="154"/>
      <c r="K1946" s="95"/>
      <c r="L1946" s="95"/>
      <c r="M1946" s="95"/>
    </row>
    <row r="1947" spans="1:13" s="155" customFormat="1" ht="11.25" outlineLevel="3">
      <c r="A1947" s="151"/>
      <c r="B1947" s="140"/>
      <c r="C1947" s="152" t="s">
        <v>112</v>
      </c>
      <c r="D1947" s="140"/>
      <c r="E1947" s="31">
        <v>0</v>
      </c>
      <c r="F1947" s="95"/>
      <c r="G1947" s="33"/>
      <c r="H1947" s="95"/>
      <c r="I1947" s="153"/>
      <c r="J1947" s="154"/>
      <c r="K1947" s="95"/>
      <c r="L1947" s="95"/>
      <c r="M1947" s="95"/>
    </row>
    <row r="1948" spans="1:13" s="155" customFormat="1" ht="11.25" outlineLevel="3">
      <c r="A1948" s="151"/>
      <c r="B1948" s="140"/>
      <c r="C1948" s="152" t="s">
        <v>1091</v>
      </c>
      <c r="D1948" s="140"/>
      <c r="E1948" s="31">
        <v>312.68819999999999</v>
      </c>
      <c r="F1948" s="95"/>
      <c r="G1948" s="33"/>
      <c r="H1948" s="95"/>
      <c r="I1948" s="153"/>
      <c r="J1948" s="154"/>
      <c r="K1948" s="95"/>
      <c r="L1948" s="95"/>
      <c r="M1948" s="95"/>
    </row>
    <row r="1949" spans="1:13" s="155" customFormat="1" ht="22.5" outlineLevel="3">
      <c r="A1949" s="151"/>
      <c r="B1949" s="140"/>
      <c r="C1949" s="152" t="s">
        <v>1384</v>
      </c>
      <c r="D1949" s="140"/>
      <c r="E1949" s="31">
        <v>376.11060000000003</v>
      </c>
      <c r="F1949" s="95"/>
      <c r="G1949" s="33"/>
      <c r="H1949" s="95"/>
      <c r="I1949" s="153"/>
      <c r="J1949" s="154"/>
      <c r="K1949" s="95"/>
      <c r="L1949" s="95"/>
      <c r="M1949" s="95"/>
    </row>
    <row r="1950" spans="1:13" s="155" customFormat="1" ht="11.25" outlineLevel="3">
      <c r="A1950" s="151"/>
      <c r="B1950" s="140"/>
      <c r="C1950" s="152" t="s">
        <v>1010</v>
      </c>
      <c r="D1950" s="140"/>
      <c r="E1950" s="31">
        <v>89.935999999999993</v>
      </c>
      <c r="F1950" s="95"/>
      <c r="G1950" s="33"/>
      <c r="H1950" s="95"/>
      <c r="I1950" s="153"/>
      <c r="J1950" s="154"/>
      <c r="K1950" s="95"/>
      <c r="L1950" s="95"/>
      <c r="M1950" s="95"/>
    </row>
    <row r="1951" spans="1:13" s="155" customFormat="1" ht="22.5" outlineLevel="3">
      <c r="A1951" s="151"/>
      <c r="B1951" s="140"/>
      <c r="C1951" s="152" t="s">
        <v>1970</v>
      </c>
      <c r="D1951" s="140"/>
      <c r="E1951" s="31">
        <v>25.015000000000001</v>
      </c>
      <c r="F1951" s="95"/>
      <c r="G1951" s="33"/>
      <c r="H1951" s="95"/>
      <c r="I1951" s="153"/>
      <c r="J1951" s="154"/>
      <c r="K1951" s="95"/>
      <c r="L1951" s="95"/>
      <c r="M1951" s="95"/>
    </row>
    <row r="1952" spans="1:13" s="155" customFormat="1" ht="11.25" outlineLevel="3">
      <c r="A1952" s="151"/>
      <c r="B1952" s="140"/>
      <c r="C1952" s="152" t="s">
        <v>91</v>
      </c>
      <c r="D1952" s="140"/>
      <c r="E1952" s="31">
        <v>0</v>
      </c>
      <c r="F1952" s="95"/>
      <c r="G1952" s="33"/>
      <c r="H1952" s="95"/>
      <c r="I1952" s="153"/>
      <c r="J1952" s="154"/>
      <c r="K1952" s="95"/>
      <c r="L1952" s="95"/>
      <c r="M1952" s="95"/>
    </row>
    <row r="1953" spans="1:13" s="155" customFormat="1" ht="11.25" outlineLevel="3">
      <c r="A1953" s="151"/>
      <c r="B1953" s="140"/>
      <c r="C1953" s="152" t="s">
        <v>469</v>
      </c>
      <c r="D1953" s="140"/>
      <c r="E1953" s="31">
        <v>1.61</v>
      </c>
      <c r="F1953" s="95"/>
      <c r="G1953" s="33"/>
      <c r="H1953" s="95"/>
      <c r="I1953" s="153"/>
      <c r="J1953" s="154"/>
      <c r="K1953" s="95"/>
      <c r="L1953" s="95"/>
      <c r="M1953" s="95"/>
    </row>
    <row r="1954" spans="1:13" s="57" customFormat="1" ht="12" outlineLevel="2">
      <c r="A1954" s="120">
        <v>4</v>
      </c>
      <c r="B1954" s="121" t="s">
        <v>260</v>
      </c>
      <c r="C1954" s="122" t="s">
        <v>1542</v>
      </c>
      <c r="D1954" s="123" t="s">
        <v>41</v>
      </c>
      <c r="E1954" s="24">
        <v>822.12</v>
      </c>
      <c r="F1954" s="94">
        <v>0</v>
      </c>
      <c r="G1954" s="24">
        <f>E1954*(1+F1954/100)</f>
        <v>822.12</v>
      </c>
      <c r="H1954" s="94"/>
      <c r="I1954" s="119">
        <f>G1954*H1954</f>
        <v>0</v>
      </c>
      <c r="J1954" s="124">
        <v>1E-4</v>
      </c>
      <c r="K1954" s="125">
        <f>G1954*J1954</f>
        <v>8.2212000000000007E-2</v>
      </c>
      <c r="L1954" s="124"/>
      <c r="M1954" s="125">
        <f>G1954*L1954</f>
        <v>0</v>
      </c>
    </row>
    <row r="1955" spans="1:13" s="155" customFormat="1" ht="11.25" outlineLevel="3">
      <c r="A1955" s="151"/>
      <c r="B1955" s="140"/>
      <c r="C1955" s="152" t="s">
        <v>728</v>
      </c>
      <c r="D1955" s="140"/>
      <c r="E1955" s="31">
        <v>822.12</v>
      </c>
      <c r="F1955" s="95"/>
      <c r="G1955" s="33"/>
      <c r="H1955" s="95"/>
      <c r="I1955" s="153"/>
      <c r="J1955" s="154"/>
      <c r="K1955" s="95"/>
      <c r="L1955" s="95"/>
      <c r="M1955" s="95"/>
    </row>
    <row r="1956" spans="1:13" s="57" customFormat="1" ht="12" outlineLevel="2">
      <c r="A1956" s="120">
        <v>5</v>
      </c>
      <c r="B1956" s="121" t="s">
        <v>262</v>
      </c>
      <c r="C1956" s="122" t="s">
        <v>1762</v>
      </c>
      <c r="D1956" s="123" t="s">
        <v>41</v>
      </c>
      <c r="E1956" s="24">
        <v>16.760000000000002</v>
      </c>
      <c r="F1956" s="94">
        <v>0</v>
      </c>
      <c r="G1956" s="24">
        <f>E1956*(1+F1956/100)</f>
        <v>16.760000000000002</v>
      </c>
      <c r="H1956" s="94"/>
      <c r="I1956" s="119">
        <f>G1956*H1956</f>
        <v>0</v>
      </c>
      <c r="J1956" s="124"/>
      <c r="K1956" s="125">
        <f>G1956*J1956</f>
        <v>0</v>
      </c>
      <c r="L1956" s="124"/>
      <c r="M1956" s="125">
        <f>G1956*L1956</f>
        <v>0</v>
      </c>
    </row>
    <row r="1957" spans="1:13" s="155" customFormat="1" ht="11.25" outlineLevel="3">
      <c r="A1957" s="151"/>
      <c r="B1957" s="140"/>
      <c r="C1957" s="152" t="s">
        <v>87</v>
      </c>
      <c r="D1957" s="140"/>
      <c r="E1957" s="31">
        <v>0</v>
      </c>
      <c r="F1957" s="95"/>
      <c r="G1957" s="33"/>
      <c r="H1957" s="95"/>
      <c r="I1957" s="153"/>
      <c r="J1957" s="154"/>
      <c r="K1957" s="95"/>
      <c r="L1957" s="95"/>
      <c r="M1957" s="95"/>
    </row>
    <row r="1958" spans="1:13" s="155" customFormat="1" ht="11.25" outlineLevel="3">
      <c r="A1958" s="151"/>
      <c r="B1958" s="140"/>
      <c r="C1958" s="152" t="s">
        <v>837</v>
      </c>
      <c r="D1958" s="140"/>
      <c r="E1958" s="31">
        <v>4.43</v>
      </c>
      <c r="F1958" s="95"/>
      <c r="G1958" s="33"/>
      <c r="H1958" s="95"/>
      <c r="I1958" s="153"/>
      <c r="J1958" s="154"/>
      <c r="K1958" s="95"/>
      <c r="L1958" s="95"/>
      <c r="M1958" s="95"/>
    </row>
    <row r="1959" spans="1:13" s="155" customFormat="1" ht="11.25" outlineLevel="3">
      <c r="A1959" s="151"/>
      <c r="B1959" s="140"/>
      <c r="C1959" s="152" t="s">
        <v>112</v>
      </c>
      <c r="D1959" s="140"/>
      <c r="E1959" s="31">
        <v>0</v>
      </c>
      <c r="F1959" s="95"/>
      <c r="G1959" s="33"/>
      <c r="H1959" s="95"/>
      <c r="I1959" s="153"/>
      <c r="J1959" s="154"/>
      <c r="K1959" s="95"/>
      <c r="L1959" s="95"/>
      <c r="M1959" s="95"/>
    </row>
    <row r="1960" spans="1:13" s="155" customFormat="1" ht="11.25" outlineLevel="3">
      <c r="A1960" s="151"/>
      <c r="B1960" s="140"/>
      <c r="C1960" s="152" t="s">
        <v>767</v>
      </c>
      <c r="D1960" s="140"/>
      <c r="E1960" s="31">
        <v>5.4</v>
      </c>
      <c r="F1960" s="95"/>
      <c r="G1960" s="33"/>
      <c r="H1960" s="95"/>
      <c r="I1960" s="153"/>
      <c r="J1960" s="154"/>
      <c r="K1960" s="95"/>
      <c r="L1960" s="95"/>
      <c r="M1960" s="95"/>
    </row>
    <row r="1961" spans="1:13" s="155" customFormat="1" ht="11.25" outlineLevel="3">
      <c r="A1961" s="151"/>
      <c r="B1961" s="140"/>
      <c r="C1961" s="152" t="s">
        <v>769</v>
      </c>
      <c r="D1961" s="140"/>
      <c r="E1961" s="31">
        <v>5.4</v>
      </c>
      <c r="F1961" s="95"/>
      <c r="G1961" s="33"/>
      <c r="H1961" s="95"/>
      <c r="I1961" s="153"/>
      <c r="J1961" s="154"/>
      <c r="K1961" s="95"/>
      <c r="L1961" s="95"/>
      <c r="M1961" s="95"/>
    </row>
    <row r="1962" spans="1:13" s="155" customFormat="1" ht="11.25" outlineLevel="3">
      <c r="A1962" s="151"/>
      <c r="B1962" s="140"/>
      <c r="C1962" s="152" t="s">
        <v>468</v>
      </c>
      <c r="D1962" s="140"/>
      <c r="E1962" s="31">
        <v>1.53</v>
      </c>
      <c r="F1962" s="95"/>
      <c r="G1962" s="33"/>
      <c r="H1962" s="95"/>
      <c r="I1962" s="153"/>
      <c r="J1962" s="154"/>
      <c r="K1962" s="95"/>
      <c r="L1962" s="95"/>
      <c r="M1962" s="95"/>
    </row>
    <row r="1963" spans="1:13" s="57" customFormat="1" ht="12" outlineLevel="2">
      <c r="A1963" s="120">
        <v>6</v>
      </c>
      <c r="B1963" s="121" t="s">
        <v>374</v>
      </c>
      <c r="C1963" s="122" t="s">
        <v>1877</v>
      </c>
      <c r="D1963" s="123" t="s">
        <v>41</v>
      </c>
      <c r="E1963" s="24">
        <v>16.760000000000002</v>
      </c>
      <c r="F1963" s="94">
        <v>5</v>
      </c>
      <c r="G1963" s="24">
        <f>E1963*(1+F1963/100)</f>
        <v>17.598000000000003</v>
      </c>
      <c r="H1963" s="94"/>
      <c r="I1963" s="119">
        <f>G1963*H1963</f>
        <v>0</v>
      </c>
      <c r="J1963" s="124">
        <v>5.0000000000000001E-3</v>
      </c>
      <c r="K1963" s="125">
        <f>G1963*J1963</f>
        <v>8.7990000000000013E-2</v>
      </c>
      <c r="L1963" s="124"/>
      <c r="M1963" s="125">
        <f>G1963*L1963</f>
        <v>0</v>
      </c>
    </row>
    <row r="1964" spans="1:13" s="57" customFormat="1" ht="12" outlineLevel="2">
      <c r="A1964" s="120">
        <v>7</v>
      </c>
      <c r="B1964" s="121" t="s">
        <v>261</v>
      </c>
      <c r="C1964" s="122" t="s">
        <v>1604</v>
      </c>
      <c r="D1964" s="123" t="s">
        <v>41</v>
      </c>
      <c r="E1964" s="24">
        <v>16.760000000000002</v>
      </c>
      <c r="F1964" s="94">
        <v>0</v>
      </c>
      <c r="G1964" s="24">
        <f>E1964*(1+F1964/100)</f>
        <v>16.760000000000002</v>
      </c>
      <c r="H1964" s="94"/>
      <c r="I1964" s="119">
        <f>G1964*H1964</f>
        <v>0</v>
      </c>
      <c r="J1964" s="124"/>
      <c r="K1964" s="125">
        <f>G1964*J1964</f>
        <v>0</v>
      </c>
      <c r="L1964" s="124"/>
      <c r="M1964" s="125">
        <f>G1964*L1964</f>
        <v>0</v>
      </c>
    </row>
    <row r="1965" spans="1:13" s="155" customFormat="1" ht="11.25" outlineLevel="3">
      <c r="A1965" s="151"/>
      <c r="B1965" s="140"/>
      <c r="C1965" s="152" t="s">
        <v>87</v>
      </c>
      <c r="D1965" s="140"/>
      <c r="E1965" s="31">
        <v>0</v>
      </c>
      <c r="F1965" s="95"/>
      <c r="G1965" s="33"/>
      <c r="H1965" s="95"/>
      <c r="I1965" s="153"/>
      <c r="J1965" s="154"/>
      <c r="K1965" s="95"/>
      <c r="L1965" s="95"/>
      <c r="M1965" s="95"/>
    </row>
    <row r="1966" spans="1:13" s="155" customFormat="1" ht="11.25" outlineLevel="3">
      <c r="A1966" s="151"/>
      <c r="B1966" s="140"/>
      <c r="C1966" s="152" t="s">
        <v>837</v>
      </c>
      <c r="D1966" s="140"/>
      <c r="E1966" s="31">
        <v>4.43</v>
      </c>
      <c r="F1966" s="95"/>
      <c r="G1966" s="33"/>
      <c r="H1966" s="95"/>
      <c r="I1966" s="153"/>
      <c r="J1966" s="154"/>
      <c r="K1966" s="95"/>
      <c r="L1966" s="95"/>
      <c r="M1966" s="95"/>
    </row>
    <row r="1967" spans="1:13" s="155" customFormat="1" ht="11.25" outlineLevel="3">
      <c r="A1967" s="151"/>
      <c r="B1967" s="140"/>
      <c r="C1967" s="152" t="s">
        <v>112</v>
      </c>
      <c r="D1967" s="140"/>
      <c r="E1967" s="31">
        <v>0</v>
      </c>
      <c r="F1967" s="95"/>
      <c r="G1967" s="33"/>
      <c r="H1967" s="95"/>
      <c r="I1967" s="153"/>
      <c r="J1967" s="154"/>
      <c r="K1967" s="95"/>
      <c r="L1967" s="95"/>
      <c r="M1967" s="95"/>
    </row>
    <row r="1968" spans="1:13" s="155" customFormat="1" ht="11.25" outlineLevel="3">
      <c r="A1968" s="151"/>
      <c r="B1968" s="140"/>
      <c r="C1968" s="152" t="s">
        <v>767</v>
      </c>
      <c r="D1968" s="140"/>
      <c r="E1968" s="31">
        <v>5.4</v>
      </c>
      <c r="F1968" s="95"/>
      <c r="G1968" s="33"/>
      <c r="H1968" s="95"/>
      <c r="I1968" s="153"/>
      <c r="J1968" s="154"/>
      <c r="K1968" s="95"/>
      <c r="L1968" s="95"/>
      <c r="M1968" s="95"/>
    </row>
    <row r="1969" spans="1:13" s="155" customFormat="1" ht="11.25" outlineLevel="3">
      <c r="A1969" s="151"/>
      <c r="B1969" s="140"/>
      <c r="C1969" s="152" t="s">
        <v>769</v>
      </c>
      <c r="D1969" s="140"/>
      <c r="E1969" s="31">
        <v>5.4</v>
      </c>
      <c r="F1969" s="95"/>
      <c r="G1969" s="33"/>
      <c r="H1969" s="95"/>
      <c r="I1969" s="153"/>
      <c r="J1969" s="154"/>
      <c r="K1969" s="95"/>
      <c r="L1969" s="95"/>
      <c r="M1969" s="95"/>
    </row>
    <row r="1970" spans="1:13" s="155" customFormat="1" ht="11.25" outlineLevel="3">
      <c r="A1970" s="151"/>
      <c r="B1970" s="140"/>
      <c r="C1970" s="152" t="s">
        <v>468</v>
      </c>
      <c r="D1970" s="140"/>
      <c r="E1970" s="31">
        <v>1.53</v>
      </c>
      <c r="F1970" s="95"/>
      <c r="G1970" s="33"/>
      <c r="H1970" s="95"/>
      <c r="I1970" s="153"/>
      <c r="J1970" s="154"/>
      <c r="K1970" s="95"/>
      <c r="L1970" s="95"/>
      <c r="M1970" s="95"/>
    </row>
    <row r="1971" spans="1:13" s="57" customFormat="1" ht="24" outlineLevel="2">
      <c r="A1971" s="120">
        <v>8</v>
      </c>
      <c r="B1971" s="121" t="s">
        <v>94</v>
      </c>
      <c r="C1971" s="122" t="s">
        <v>1976</v>
      </c>
      <c r="D1971" s="123" t="s">
        <v>41</v>
      </c>
      <c r="E1971" s="24">
        <v>16.760000000000002</v>
      </c>
      <c r="F1971" s="94">
        <v>15</v>
      </c>
      <c r="G1971" s="24">
        <f>E1971*(1+F1971/100)</f>
        <v>19.274000000000001</v>
      </c>
      <c r="H1971" s="94"/>
      <c r="I1971" s="119">
        <f>G1971*H1971</f>
        <v>0</v>
      </c>
      <c r="J1971" s="124">
        <v>1.3999999999999999E-4</v>
      </c>
      <c r="K1971" s="125">
        <f>G1971*J1971</f>
        <v>2.6983599999999999E-3</v>
      </c>
      <c r="L1971" s="124"/>
      <c r="M1971" s="125">
        <f>G1971*L1971</f>
        <v>0</v>
      </c>
    </row>
    <row r="1972" spans="1:13" s="57" customFormat="1" ht="12" outlineLevel="2">
      <c r="A1972" s="120">
        <v>9</v>
      </c>
      <c r="B1972" s="121" t="s">
        <v>263</v>
      </c>
      <c r="C1972" s="122" t="s">
        <v>1843</v>
      </c>
      <c r="D1972" s="123" t="s">
        <v>47</v>
      </c>
      <c r="E1972" s="24">
        <v>2</v>
      </c>
      <c r="F1972" s="94">
        <v>0</v>
      </c>
      <c r="G1972" s="24">
        <f>E1972*(1+F1972/100)</f>
        <v>2</v>
      </c>
      <c r="H1972" s="94"/>
      <c r="I1972" s="119">
        <f>G1972*H1972</f>
        <v>0</v>
      </c>
      <c r="J1972" s="124">
        <v>4.0000000000000003E-5</v>
      </c>
      <c r="K1972" s="125">
        <f>G1972*J1972</f>
        <v>8.0000000000000007E-5</v>
      </c>
      <c r="L1972" s="124"/>
      <c r="M1972" s="125">
        <f>G1972*L1972</f>
        <v>0</v>
      </c>
    </row>
    <row r="1973" spans="1:13" s="155" customFormat="1" ht="11.25" outlineLevel="3">
      <c r="A1973" s="151"/>
      <c r="B1973" s="140"/>
      <c r="C1973" s="152" t="s">
        <v>459</v>
      </c>
      <c r="D1973" s="140"/>
      <c r="E1973" s="31">
        <v>2</v>
      </c>
      <c r="F1973" s="95"/>
      <c r="G1973" s="33"/>
      <c r="H1973" s="95"/>
      <c r="I1973" s="153"/>
      <c r="J1973" s="154"/>
      <c r="K1973" s="95"/>
      <c r="L1973" s="95"/>
      <c r="M1973" s="95"/>
    </row>
    <row r="1974" spans="1:13" s="57" customFormat="1" ht="12" outlineLevel="2">
      <c r="A1974" s="120">
        <v>10</v>
      </c>
      <c r="B1974" s="121" t="s">
        <v>104</v>
      </c>
      <c r="C1974" s="122" t="s">
        <v>1837</v>
      </c>
      <c r="D1974" s="123" t="s">
        <v>47</v>
      </c>
      <c r="E1974" s="24">
        <v>2</v>
      </c>
      <c r="F1974" s="94">
        <v>0</v>
      </c>
      <c r="G1974" s="24">
        <f>E1974*(1+F1974/100)</f>
        <v>2</v>
      </c>
      <c r="H1974" s="94"/>
      <c r="I1974" s="119">
        <f>G1974*H1974</f>
        <v>0</v>
      </c>
      <c r="J1974" s="124">
        <v>7.4999999999999997E-3</v>
      </c>
      <c r="K1974" s="125">
        <f>G1974*J1974</f>
        <v>1.4999999999999999E-2</v>
      </c>
      <c r="L1974" s="124"/>
      <c r="M1974" s="125">
        <f>G1974*L1974</f>
        <v>0</v>
      </c>
    </row>
    <row r="1975" spans="1:13" s="57" customFormat="1" ht="24" outlineLevel="2">
      <c r="A1975" s="120">
        <v>11</v>
      </c>
      <c r="B1975" s="121" t="s">
        <v>349</v>
      </c>
      <c r="C1975" s="122" t="s">
        <v>1962</v>
      </c>
      <c r="D1975" s="123" t="s">
        <v>0</v>
      </c>
      <c r="E1975" s="24">
        <f>SUM(I1937:I1974)/100</f>
        <v>0</v>
      </c>
      <c r="F1975" s="94">
        <v>0</v>
      </c>
      <c r="G1975" s="24">
        <f>E1975*(1+F1975/100)</f>
        <v>0</v>
      </c>
      <c r="H1975" s="94"/>
      <c r="I1975" s="119">
        <f>G1975*H1975</f>
        <v>0</v>
      </c>
      <c r="J1975" s="124"/>
      <c r="K1975" s="125">
        <f>G1975*J1975</f>
        <v>0</v>
      </c>
      <c r="L1975" s="124"/>
      <c r="M1975" s="125">
        <f>G1975*L1975</f>
        <v>0</v>
      </c>
    </row>
    <row r="1976" spans="1:13" s="117" customFormat="1" ht="12.75" customHeight="1" outlineLevel="2">
      <c r="A1976" s="156"/>
      <c r="B1976" s="157"/>
      <c r="C1976" s="158"/>
      <c r="D1976" s="157"/>
      <c r="E1976" s="43"/>
      <c r="F1976" s="96"/>
      <c r="G1976" s="43"/>
      <c r="H1976" s="96"/>
      <c r="I1976" s="115"/>
      <c r="J1976" s="159"/>
      <c r="K1976" s="96"/>
      <c r="L1976" s="96"/>
      <c r="M1976" s="96"/>
    </row>
    <row r="1977" spans="1:13" s="176" customFormat="1" ht="16.5" customHeight="1" outlineLevel="1">
      <c r="A1977" s="170"/>
      <c r="B1977" s="171"/>
      <c r="C1977" s="171" t="s">
        <v>1334</v>
      </c>
      <c r="D1977" s="172"/>
      <c r="E1977" s="20"/>
      <c r="F1977" s="93"/>
      <c r="G1977" s="20"/>
      <c r="H1977" s="93"/>
      <c r="I1977" s="173">
        <f>SUBTOTAL(9,I1978:I1996)</f>
        <v>0</v>
      </c>
      <c r="J1977" s="174"/>
      <c r="K1977" s="175">
        <f>SUBTOTAL(9,K1995:K1996)</f>
        <v>0</v>
      </c>
      <c r="L1977" s="93"/>
      <c r="M1977" s="175">
        <f>SUBTOTAL(9,M1995:M1996)</f>
        <v>0</v>
      </c>
    </row>
    <row r="1978" spans="1:13" s="57" customFormat="1" ht="12" outlineLevel="2">
      <c r="A1978" s="49"/>
      <c r="B1978" s="50"/>
      <c r="C1978" s="51" t="s">
        <v>2160</v>
      </c>
      <c r="D1978" s="52"/>
      <c r="E1978" s="53"/>
      <c r="F1978" s="53"/>
      <c r="G1978" s="53"/>
      <c r="H1978" s="54"/>
      <c r="I1978" s="55"/>
      <c r="J1978" s="56"/>
      <c r="K1978" s="56"/>
      <c r="L1978" s="56"/>
      <c r="M1978" s="56"/>
    </row>
    <row r="1979" spans="1:13" s="57" customFormat="1" ht="48" outlineLevel="2">
      <c r="A1979" s="118">
        <v>1</v>
      </c>
      <c r="B1979" s="67" t="s">
        <v>2161</v>
      </c>
      <c r="C1979" s="68" t="s">
        <v>2162</v>
      </c>
      <c r="D1979" s="58" t="s">
        <v>11</v>
      </c>
      <c r="E1979" s="59">
        <v>230.5</v>
      </c>
      <c r="F1979" s="98">
        <v>0</v>
      </c>
      <c r="G1979" s="59">
        <f>E1979*(1+F1979/100)</f>
        <v>230.5</v>
      </c>
      <c r="H1979" s="94"/>
      <c r="I1979" s="119">
        <f>E1979*H1979</f>
        <v>0</v>
      </c>
      <c r="J1979" s="56"/>
      <c r="K1979" s="56"/>
      <c r="L1979" s="56"/>
      <c r="M1979" s="56"/>
    </row>
    <row r="1980" spans="1:13" s="57" customFormat="1" ht="36" outlineLevel="2">
      <c r="A1980" s="118">
        <v>2</v>
      </c>
      <c r="B1980" s="67" t="s">
        <v>2163</v>
      </c>
      <c r="C1980" s="68" t="s">
        <v>2164</v>
      </c>
      <c r="D1980" s="58" t="s">
        <v>11</v>
      </c>
      <c r="E1980" s="59">
        <v>177</v>
      </c>
      <c r="F1980" s="98">
        <v>0</v>
      </c>
      <c r="G1980" s="59">
        <f>E1980*(1+F1980/100)</f>
        <v>177</v>
      </c>
      <c r="H1980" s="94"/>
      <c r="I1980" s="119">
        <f t="shared" ref="I1980:I1994" si="0">E1980*H1980</f>
        <v>0</v>
      </c>
      <c r="J1980" s="56"/>
      <c r="K1980" s="56"/>
      <c r="L1980" s="56"/>
      <c r="M1980" s="56"/>
    </row>
    <row r="1981" spans="1:13" s="57" customFormat="1" ht="36" outlineLevel="2">
      <c r="A1981" s="118">
        <v>3</v>
      </c>
      <c r="B1981" s="67" t="s">
        <v>2165</v>
      </c>
      <c r="C1981" s="68" t="s">
        <v>2166</v>
      </c>
      <c r="D1981" s="58" t="s">
        <v>47</v>
      </c>
      <c r="E1981" s="59">
        <v>17</v>
      </c>
      <c r="F1981" s="98">
        <v>0</v>
      </c>
      <c r="G1981" s="59">
        <f>E1981*(1+F1981/100)</f>
        <v>17</v>
      </c>
      <c r="H1981" s="94"/>
      <c r="I1981" s="119">
        <f t="shared" si="0"/>
        <v>0</v>
      </c>
      <c r="J1981" s="56">
        <v>560</v>
      </c>
      <c r="K1981" s="56">
        <v>1.46</v>
      </c>
      <c r="L1981" s="56">
        <f t="shared" ref="L1981:L1988" si="1">$J$9*K1981</f>
        <v>0</v>
      </c>
      <c r="M1981" s="56"/>
    </row>
    <row r="1982" spans="1:13" s="57" customFormat="1" ht="36" outlineLevel="2">
      <c r="A1982" s="118">
        <v>4</v>
      </c>
      <c r="B1982" s="67" t="s">
        <v>2167</v>
      </c>
      <c r="C1982" s="68" t="s">
        <v>2168</v>
      </c>
      <c r="D1982" s="58" t="s">
        <v>47</v>
      </c>
      <c r="E1982" s="59">
        <v>23</v>
      </c>
      <c r="F1982" s="98">
        <v>0</v>
      </c>
      <c r="G1982" s="59">
        <f>E1982*(1+F1982/100)</f>
        <v>23</v>
      </c>
      <c r="H1982" s="94"/>
      <c r="I1982" s="119">
        <f t="shared" si="0"/>
        <v>0</v>
      </c>
      <c r="J1982" s="56"/>
      <c r="K1982" s="56">
        <v>1.51</v>
      </c>
      <c r="L1982" s="56">
        <f t="shared" si="1"/>
        <v>0</v>
      </c>
      <c r="M1982" s="56"/>
    </row>
    <row r="1983" spans="1:13" s="57" customFormat="1" ht="36" outlineLevel="2">
      <c r="A1983" s="118">
        <v>5</v>
      </c>
      <c r="B1983" s="67" t="s">
        <v>2169</v>
      </c>
      <c r="C1983" s="68" t="s">
        <v>2170</v>
      </c>
      <c r="D1983" s="58" t="s">
        <v>47</v>
      </c>
      <c r="E1983" s="59">
        <v>36</v>
      </c>
      <c r="F1983" s="98">
        <v>0</v>
      </c>
      <c r="G1983" s="59">
        <f t="shared" ref="G1983:G1994" si="2">E1983*(1+F1983/100)</f>
        <v>36</v>
      </c>
      <c r="H1983" s="94"/>
      <c r="I1983" s="119">
        <f t="shared" si="0"/>
        <v>0</v>
      </c>
      <c r="J1983" s="56"/>
      <c r="K1983" s="56">
        <v>1.45</v>
      </c>
      <c r="L1983" s="56">
        <f t="shared" si="1"/>
        <v>0</v>
      </c>
      <c r="M1983" s="56"/>
    </row>
    <row r="1984" spans="1:13" s="57" customFormat="1" ht="36" outlineLevel="2">
      <c r="A1984" s="118">
        <v>6</v>
      </c>
      <c r="B1984" s="67" t="s">
        <v>2171</v>
      </c>
      <c r="C1984" s="68" t="s">
        <v>2172</v>
      </c>
      <c r="D1984" s="58" t="s">
        <v>47</v>
      </c>
      <c r="E1984" s="59">
        <v>4</v>
      </c>
      <c r="F1984" s="98">
        <v>0</v>
      </c>
      <c r="G1984" s="59">
        <f t="shared" si="2"/>
        <v>4</v>
      </c>
      <c r="H1984" s="94"/>
      <c r="I1984" s="119">
        <f t="shared" si="0"/>
        <v>0</v>
      </c>
      <c r="J1984" s="56"/>
      <c r="K1984" s="56">
        <v>1.41</v>
      </c>
      <c r="L1984" s="56">
        <f t="shared" si="1"/>
        <v>0</v>
      </c>
      <c r="M1984" s="56"/>
    </row>
    <row r="1985" spans="1:13" s="57" customFormat="1" ht="36" outlineLevel="2">
      <c r="A1985" s="118">
        <v>7</v>
      </c>
      <c r="B1985" s="67" t="s">
        <v>2173</v>
      </c>
      <c r="C1985" s="68" t="s">
        <v>2174</v>
      </c>
      <c r="D1985" s="58" t="s">
        <v>47</v>
      </c>
      <c r="E1985" s="59">
        <v>2</v>
      </c>
      <c r="F1985" s="98">
        <v>0</v>
      </c>
      <c r="G1985" s="59">
        <f t="shared" si="2"/>
        <v>2</v>
      </c>
      <c r="H1985" s="94"/>
      <c r="I1985" s="119">
        <f t="shared" si="0"/>
        <v>0</v>
      </c>
      <c r="J1985" s="56"/>
      <c r="K1985" s="56">
        <v>1.31</v>
      </c>
      <c r="L1985" s="56">
        <f t="shared" si="1"/>
        <v>0</v>
      </c>
      <c r="M1985" s="56"/>
    </row>
    <row r="1986" spans="1:13" s="57" customFormat="1" ht="36" outlineLevel="2">
      <c r="A1986" s="118">
        <v>8</v>
      </c>
      <c r="B1986" s="67" t="s">
        <v>2175</v>
      </c>
      <c r="C1986" s="68" t="s">
        <v>2176</v>
      </c>
      <c r="D1986" s="58" t="s">
        <v>47</v>
      </c>
      <c r="E1986" s="59">
        <v>4</v>
      </c>
      <c r="F1986" s="98">
        <v>0</v>
      </c>
      <c r="G1986" s="59">
        <f t="shared" si="2"/>
        <v>4</v>
      </c>
      <c r="H1986" s="94"/>
      <c r="I1986" s="119">
        <f t="shared" si="0"/>
        <v>0</v>
      </c>
      <c r="J1986" s="56"/>
      <c r="K1986" s="56">
        <v>1.66</v>
      </c>
      <c r="L1986" s="56">
        <f t="shared" si="1"/>
        <v>0</v>
      </c>
      <c r="M1986" s="56"/>
    </row>
    <row r="1987" spans="1:13" s="57" customFormat="1" ht="36" outlineLevel="2">
      <c r="A1987" s="118">
        <v>9</v>
      </c>
      <c r="B1987" s="67" t="s">
        <v>2177</v>
      </c>
      <c r="C1987" s="68" t="s">
        <v>2178</v>
      </c>
      <c r="D1987" s="58" t="s">
        <v>47</v>
      </c>
      <c r="E1987" s="59">
        <v>5</v>
      </c>
      <c r="F1987" s="98">
        <v>0</v>
      </c>
      <c r="G1987" s="59">
        <f t="shared" si="2"/>
        <v>5</v>
      </c>
      <c r="H1987" s="94"/>
      <c r="I1987" s="119">
        <f t="shared" si="0"/>
        <v>0</v>
      </c>
      <c r="J1987" s="56"/>
      <c r="K1987" s="56">
        <v>1.71</v>
      </c>
      <c r="L1987" s="56">
        <f t="shared" si="1"/>
        <v>0</v>
      </c>
      <c r="M1987" s="56"/>
    </row>
    <row r="1988" spans="1:13" s="57" customFormat="1" ht="36" outlineLevel="2">
      <c r="A1988" s="118">
        <v>10</v>
      </c>
      <c r="B1988" s="67" t="s">
        <v>2179</v>
      </c>
      <c r="C1988" s="68" t="s">
        <v>2180</v>
      </c>
      <c r="D1988" s="58" t="s">
        <v>47</v>
      </c>
      <c r="E1988" s="59">
        <v>3</v>
      </c>
      <c r="F1988" s="98">
        <v>0</v>
      </c>
      <c r="G1988" s="59">
        <f t="shared" si="2"/>
        <v>3</v>
      </c>
      <c r="H1988" s="94"/>
      <c r="I1988" s="119">
        <f t="shared" si="0"/>
        <v>0</v>
      </c>
      <c r="J1988" s="56"/>
      <c r="K1988" s="56">
        <v>1.32</v>
      </c>
      <c r="L1988" s="56">
        <f t="shared" si="1"/>
        <v>0</v>
      </c>
      <c r="M1988" s="56"/>
    </row>
    <row r="1989" spans="1:13" s="57" customFormat="1" ht="36" outlineLevel="2">
      <c r="A1989" s="118">
        <v>11</v>
      </c>
      <c r="B1989" s="67" t="s">
        <v>2181</v>
      </c>
      <c r="C1989" s="68" t="s">
        <v>2182</v>
      </c>
      <c r="D1989" s="58" t="s">
        <v>47</v>
      </c>
      <c r="E1989" s="59">
        <v>8</v>
      </c>
      <c r="F1989" s="98">
        <v>0</v>
      </c>
      <c r="G1989" s="59">
        <f t="shared" si="2"/>
        <v>8</v>
      </c>
      <c r="H1989" s="94"/>
      <c r="I1989" s="119">
        <f t="shared" si="0"/>
        <v>0</v>
      </c>
      <c r="J1989" s="56">
        <v>410</v>
      </c>
      <c r="K1989" s="56">
        <v>1.31</v>
      </c>
      <c r="L1989" s="56">
        <f t="shared" ref="L1989:L1994" si="3">$J$17*K1989</f>
        <v>0</v>
      </c>
      <c r="M1989" s="56"/>
    </row>
    <row r="1990" spans="1:13" s="57" customFormat="1" ht="36" outlineLevel="2">
      <c r="A1990" s="118">
        <v>12</v>
      </c>
      <c r="B1990" s="67" t="s">
        <v>2183</v>
      </c>
      <c r="C1990" s="68" t="s">
        <v>2184</v>
      </c>
      <c r="D1990" s="58" t="s">
        <v>47</v>
      </c>
      <c r="E1990" s="59">
        <v>2</v>
      </c>
      <c r="F1990" s="98">
        <v>0</v>
      </c>
      <c r="G1990" s="59">
        <f t="shared" si="2"/>
        <v>2</v>
      </c>
      <c r="H1990" s="94"/>
      <c r="I1990" s="119">
        <f t="shared" si="0"/>
        <v>0</v>
      </c>
      <c r="J1990" s="56"/>
      <c r="K1990" s="56">
        <v>0.68</v>
      </c>
      <c r="L1990" s="56">
        <f t="shared" si="3"/>
        <v>0</v>
      </c>
      <c r="M1990" s="56"/>
    </row>
    <row r="1991" spans="1:13" s="57" customFormat="1" ht="36" outlineLevel="2">
      <c r="A1991" s="118">
        <v>13</v>
      </c>
      <c r="B1991" s="67" t="s">
        <v>2185</v>
      </c>
      <c r="C1991" s="68" t="s">
        <v>2186</v>
      </c>
      <c r="D1991" s="58" t="s">
        <v>47</v>
      </c>
      <c r="E1991" s="59">
        <v>1</v>
      </c>
      <c r="F1991" s="98">
        <v>0</v>
      </c>
      <c r="G1991" s="59">
        <f t="shared" si="2"/>
        <v>1</v>
      </c>
      <c r="H1991" s="94"/>
      <c r="I1991" s="119">
        <f t="shared" si="0"/>
        <v>0</v>
      </c>
      <c r="J1991" s="56"/>
      <c r="K1991" s="56">
        <v>0.92</v>
      </c>
      <c r="L1991" s="56">
        <f t="shared" si="3"/>
        <v>0</v>
      </c>
      <c r="M1991" s="56"/>
    </row>
    <row r="1992" spans="1:13" s="57" customFormat="1" ht="36" outlineLevel="2">
      <c r="A1992" s="118">
        <v>14</v>
      </c>
      <c r="B1992" s="67" t="s">
        <v>2187</v>
      </c>
      <c r="C1992" s="68" t="s">
        <v>2188</v>
      </c>
      <c r="D1992" s="58" t="s">
        <v>47</v>
      </c>
      <c r="E1992" s="59">
        <v>1</v>
      </c>
      <c r="F1992" s="98">
        <v>0</v>
      </c>
      <c r="G1992" s="59">
        <f t="shared" si="2"/>
        <v>1</v>
      </c>
      <c r="H1992" s="94"/>
      <c r="I1992" s="119">
        <f t="shared" si="0"/>
        <v>0</v>
      </c>
      <c r="J1992" s="56"/>
      <c r="K1992" s="56">
        <v>2.5</v>
      </c>
      <c r="L1992" s="56">
        <f t="shared" si="3"/>
        <v>0</v>
      </c>
      <c r="M1992" s="56"/>
    </row>
    <row r="1993" spans="1:13" s="57" customFormat="1" ht="36" outlineLevel="2">
      <c r="A1993" s="118">
        <v>15</v>
      </c>
      <c r="B1993" s="67" t="s">
        <v>2189</v>
      </c>
      <c r="C1993" s="68" t="s">
        <v>2190</v>
      </c>
      <c r="D1993" s="58" t="s">
        <v>47</v>
      </c>
      <c r="E1993" s="59">
        <v>9</v>
      </c>
      <c r="F1993" s="98">
        <v>0</v>
      </c>
      <c r="G1993" s="59">
        <f t="shared" si="2"/>
        <v>9</v>
      </c>
      <c r="H1993" s="94"/>
      <c r="I1993" s="119">
        <f t="shared" si="0"/>
        <v>0</v>
      </c>
      <c r="J1993" s="56"/>
      <c r="K1993" s="56">
        <v>2.2599999999999998</v>
      </c>
      <c r="L1993" s="56">
        <f t="shared" si="3"/>
        <v>0</v>
      </c>
      <c r="M1993" s="56"/>
    </row>
    <row r="1994" spans="1:13" s="57" customFormat="1" ht="36" outlineLevel="2">
      <c r="A1994" s="118">
        <v>16</v>
      </c>
      <c r="B1994" s="67" t="s">
        <v>2191</v>
      </c>
      <c r="C1994" s="68" t="s">
        <v>2192</v>
      </c>
      <c r="D1994" s="58" t="s">
        <v>47</v>
      </c>
      <c r="E1994" s="59">
        <v>2</v>
      </c>
      <c r="F1994" s="98">
        <v>0</v>
      </c>
      <c r="G1994" s="59">
        <f t="shared" si="2"/>
        <v>2</v>
      </c>
      <c r="H1994" s="94"/>
      <c r="I1994" s="119">
        <f t="shared" si="0"/>
        <v>0</v>
      </c>
      <c r="J1994" s="56"/>
      <c r="K1994" s="56">
        <v>0.71</v>
      </c>
      <c r="L1994" s="56">
        <f t="shared" si="3"/>
        <v>0</v>
      </c>
      <c r="M1994" s="56"/>
    </row>
    <row r="1995" spans="1:13" s="57" customFormat="1" ht="24" outlineLevel="2">
      <c r="A1995" s="120">
        <v>17</v>
      </c>
      <c r="B1995" s="121" t="s">
        <v>350</v>
      </c>
      <c r="C1995" s="122" t="s">
        <v>1927</v>
      </c>
      <c r="D1995" s="123" t="s">
        <v>0</v>
      </c>
      <c r="E1995" s="24">
        <f>SUM(I1979:I1994)/100</f>
        <v>0</v>
      </c>
      <c r="F1995" s="94">
        <v>0</v>
      </c>
      <c r="G1995" s="24">
        <f>E1995*(1+F1995/100)</f>
        <v>0</v>
      </c>
      <c r="H1995" s="94"/>
      <c r="I1995" s="119">
        <f>G1995*H1995</f>
        <v>0</v>
      </c>
      <c r="J1995" s="124"/>
      <c r="K1995" s="125">
        <f>G1995*J1995</f>
        <v>0</v>
      </c>
      <c r="L1995" s="124"/>
      <c r="M1995" s="125">
        <f>G1995*L1995</f>
        <v>0</v>
      </c>
    </row>
    <row r="1996" spans="1:13" s="117" customFormat="1" ht="12.75" customHeight="1" outlineLevel="2">
      <c r="A1996" s="156"/>
      <c r="B1996" s="157"/>
      <c r="C1996" s="158"/>
      <c r="D1996" s="157"/>
      <c r="E1996" s="43"/>
      <c r="F1996" s="96"/>
      <c r="G1996" s="43"/>
      <c r="H1996" s="96"/>
      <c r="I1996" s="115"/>
      <c r="J1996" s="159"/>
      <c r="K1996" s="96"/>
      <c r="L1996" s="96"/>
      <c r="M1996" s="96"/>
    </row>
    <row r="1997" spans="1:13" s="176" customFormat="1" ht="16.5" customHeight="1" outlineLevel="1">
      <c r="A1997" s="170"/>
      <c r="B1997" s="171"/>
      <c r="C1997" s="171" t="s">
        <v>636</v>
      </c>
      <c r="D1997" s="172"/>
      <c r="E1997" s="20"/>
      <c r="F1997" s="93"/>
      <c r="G1997" s="20"/>
      <c r="H1997" s="93"/>
      <c r="I1997" s="173">
        <f>SUBTOTAL(9,I1998:I2033)</f>
        <v>0</v>
      </c>
      <c r="J1997" s="174"/>
      <c r="K1997" s="175">
        <f>SUBTOTAL(9,K1998:K2033)</f>
        <v>87.538741019999989</v>
      </c>
      <c r="L1997" s="93"/>
      <c r="M1997" s="175">
        <f>SUBTOTAL(9,M1998:M2033)</f>
        <v>0</v>
      </c>
    </row>
    <row r="1998" spans="1:13" s="57" customFormat="1" ht="24" outlineLevel="2">
      <c r="A1998" s="120">
        <v>1</v>
      </c>
      <c r="B1998" s="121" t="s">
        <v>270</v>
      </c>
      <c r="C1998" s="122" t="s">
        <v>2089</v>
      </c>
      <c r="D1998" s="123" t="s">
        <v>41</v>
      </c>
      <c r="E1998" s="24">
        <v>848.08699999999999</v>
      </c>
      <c r="F1998" s="94">
        <v>0</v>
      </c>
      <c r="G1998" s="24">
        <f>E1998*(1+F1998/100)</f>
        <v>848.08699999999999</v>
      </c>
      <c r="H1998" s="94"/>
      <c r="I1998" s="119">
        <f>G1998*H1998</f>
        <v>0</v>
      </c>
      <c r="J1998" s="124"/>
      <c r="K1998" s="125">
        <f>G1998*J1998</f>
        <v>0</v>
      </c>
      <c r="L1998" s="124"/>
      <c r="M1998" s="125">
        <f>G1998*L1998</f>
        <v>0</v>
      </c>
    </row>
    <row r="1999" spans="1:13" s="155" customFormat="1" ht="11.25" outlineLevel="3">
      <c r="A1999" s="151"/>
      <c r="B1999" s="140"/>
      <c r="C1999" s="152" t="s">
        <v>1512</v>
      </c>
      <c r="D1999" s="140"/>
      <c r="E1999" s="31">
        <v>0</v>
      </c>
      <c r="F1999" s="95"/>
      <c r="G1999" s="33"/>
      <c r="H1999" s="95"/>
      <c r="I1999" s="153"/>
      <c r="J1999" s="154"/>
      <c r="K1999" s="95"/>
      <c r="L1999" s="95"/>
      <c r="M1999" s="95"/>
    </row>
    <row r="2000" spans="1:13" s="155" customFormat="1" ht="11.25" outlineLevel="3">
      <c r="A2000" s="151"/>
      <c r="B2000" s="140"/>
      <c r="C2000" s="152" t="s">
        <v>823</v>
      </c>
      <c r="D2000" s="140"/>
      <c r="E2000" s="31">
        <v>0</v>
      </c>
      <c r="F2000" s="95"/>
      <c r="G2000" s="33"/>
      <c r="H2000" s="95"/>
      <c r="I2000" s="153"/>
      <c r="J2000" s="154"/>
      <c r="K2000" s="95"/>
      <c r="L2000" s="95"/>
      <c r="M2000" s="95"/>
    </row>
    <row r="2001" spans="1:13" s="155" customFormat="1" ht="11.25" outlineLevel="3">
      <c r="A2001" s="151"/>
      <c r="B2001" s="140"/>
      <c r="C2001" s="152" t="s">
        <v>879</v>
      </c>
      <c r="D2001" s="140"/>
      <c r="E2001" s="31">
        <v>149.76</v>
      </c>
      <c r="F2001" s="95"/>
      <c r="G2001" s="33"/>
      <c r="H2001" s="95"/>
      <c r="I2001" s="153"/>
      <c r="J2001" s="154"/>
      <c r="K2001" s="95"/>
      <c r="L2001" s="95"/>
      <c r="M2001" s="95"/>
    </row>
    <row r="2002" spans="1:13" s="155" customFormat="1" ht="11.25" outlineLevel="3">
      <c r="A2002" s="151"/>
      <c r="B2002" s="140"/>
      <c r="C2002" s="152" t="s">
        <v>1493</v>
      </c>
      <c r="D2002" s="140"/>
      <c r="E2002" s="31">
        <v>22</v>
      </c>
      <c r="F2002" s="95"/>
      <c r="G2002" s="33"/>
      <c r="H2002" s="95"/>
      <c r="I2002" s="153"/>
      <c r="J2002" s="154"/>
      <c r="K2002" s="95"/>
      <c r="L2002" s="95"/>
      <c r="M2002" s="95"/>
    </row>
    <row r="2003" spans="1:13" s="155" customFormat="1" ht="11.25" outlineLevel="3">
      <c r="A2003" s="151"/>
      <c r="B2003" s="140"/>
      <c r="C2003" s="152" t="s">
        <v>472</v>
      </c>
      <c r="D2003" s="140"/>
      <c r="E2003" s="31">
        <v>0</v>
      </c>
      <c r="F2003" s="95"/>
      <c r="G2003" s="33"/>
      <c r="H2003" s="95"/>
      <c r="I2003" s="153"/>
      <c r="J2003" s="154"/>
      <c r="K2003" s="95"/>
      <c r="L2003" s="95"/>
      <c r="M2003" s="95"/>
    </row>
    <row r="2004" spans="1:13" s="155" customFormat="1" ht="11.25" outlineLevel="3">
      <c r="A2004" s="151"/>
      <c r="B2004" s="140"/>
      <c r="C2004" s="152" t="s">
        <v>727</v>
      </c>
      <c r="D2004" s="140"/>
      <c r="E2004" s="31">
        <v>131.952</v>
      </c>
      <c r="F2004" s="95"/>
      <c r="G2004" s="33"/>
      <c r="H2004" s="95"/>
      <c r="I2004" s="153"/>
      <c r="J2004" s="154"/>
      <c r="K2004" s="95"/>
      <c r="L2004" s="95"/>
      <c r="M2004" s="95"/>
    </row>
    <row r="2005" spans="1:13" s="155" customFormat="1" ht="11.25" outlineLevel="3">
      <c r="A2005" s="151"/>
      <c r="B2005" s="140"/>
      <c r="C2005" s="152" t="s">
        <v>471</v>
      </c>
      <c r="D2005" s="140"/>
      <c r="E2005" s="31">
        <v>0</v>
      </c>
      <c r="F2005" s="95"/>
      <c r="G2005" s="33"/>
      <c r="H2005" s="95"/>
      <c r="I2005" s="153"/>
      <c r="J2005" s="154"/>
      <c r="K2005" s="95"/>
      <c r="L2005" s="95"/>
      <c r="M2005" s="95"/>
    </row>
    <row r="2006" spans="1:13" s="155" customFormat="1" ht="11.25" outlineLevel="3">
      <c r="A2006" s="151"/>
      <c r="B2006" s="140"/>
      <c r="C2006" s="152" t="s">
        <v>1233</v>
      </c>
      <c r="D2006" s="140"/>
      <c r="E2006" s="31">
        <v>387.40800000000002</v>
      </c>
      <c r="F2006" s="95"/>
      <c r="G2006" s="33"/>
      <c r="H2006" s="95"/>
      <c r="I2006" s="153"/>
      <c r="J2006" s="154"/>
      <c r="K2006" s="95"/>
      <c r="L2006" s="95"/>
      <c r="M2006" s="95"/>
    </row>
    <row r="2007" spans="1:13" s="155" customFormat="1" ht="11.25" outlineLevel="3">
      <c r="A2007" s="151"/>
      <c r="B2007" s="140"/>
      <c r="C2007" s="152" t="s">
        <v>500</v>
      </c>
      <c r="D2007" s="140"/>
      <c r="E2007" s="31">
        <v>0</v>
      </c>
      <c r="F2007" s="95"/>
      <c r="G2007" s="33"/>
      <c r="H2007" s="95"/>
      <c r="I2007" s="153"/>
      <c r="J2007" s="154"/>
      <c r="K2007" s="95"/>
      <c r="L2007" s="95"/>
      <c r="M2007" s="95"/>
    </row>
    <row r="2008" spans="1:13" s="155" customFormat="1" ht="11.25" outlineLevel="3">
      <c r="A2008" s="151"/>
      <c r="B2008" s="140"/>
      <c r="C2008" s="152" t="s">
        <v>727</v>
      </c>
      <c r="D2008" s="140"/>
      <c r="E2008" s="31">
        <v>131.952</v>
      </c>
      <c r="F2008" s="95"/>
      <c r="G2008" s="33"/>
      <c r="H2008" s="95"/>
      <c r="I2008" s="153"/>
      <c r="J2008" s="154"/>
      <c r="K2008" s="95"/>
      <c r="L2008" s="95"/>
      <c r="M2008" s="95"/>
    </row>
    <row r="2009" spans="1:13" s="155" customFormat="1" ht="11.25" outlineLevel="3">
      <c r="A2009" s="151"/>
      <c r="B2009" s="140"/>
      <c r="C2009" s="152" t="s">
        <v>1</v>
      </c>
      <c r="D2009" s="140"/>
      <c r="E2009" s="31">
        <v>823.072</v>
      </c>
      <c r="F2009" s="95"/>
      <c r="G2009" s="33"/>
      <c r="H2009" s="95"/>
      <c r="I2009" s="153"/>
      <c r="J2009" s="154"/>
      <c r="K2009" s="95"/>
      <c r="L2009" s="95"/>
      <c r="M2009" s="95"/>
    </row>
    <row r="2010" spans="1:13" s="155" customFormat="1" ht="22.5" outlineLevel="3">
      <c r="A2010" s="151"/>
      <c r="B2010" s="140"/>
      <c r="C2010" s="152" t="s">
        <v>1970</v>
      </c>
      <c r="D2010" s="140"/>
      <c r="E2010" s="31">
        <v>25.015000000000001</v>
      </c>
      <c r="F2010" s="95"/>
      <c r="G2010" s="33"/>
      <c r="H2010" s="95"/>
      <c r="I2010" s="153"/>
      <c r="J2010" s="154"/>
      <c r="K2010" s="95"/>
      <c r="L2010" s="95"/>
      <c r="M2010" s="95"/>
    </row>
    <row r="2011" spans="1:13" s="155" customFormat="1" ht="11.25" outlineLevel="3">
      <c r="A2011" s="151"/>
      <c r="B2011" s="140"/>
      <c r="C2011" s="152" t="s">
        <v>1</v>
      </c>
      <c r="D2011" s="140"/>
      <c r="E2011" s="31">
        <v>25.015000000000001</v>
      </c>
      <c r="F2011" s="95"/>
      <c r="G2011" s="33"/>
      <c r="H2011" s="95"/>
      <c r="I2011" s="153"/>
      <c r="J2011" s="154"/>
      <c r="K2011" s="95"/>
      <c r="L2011" s="95"/>
      <c r="M2011" s="95"/>
    </row>
    <row r="2012" spans="1:13" s="57" customFormat="1" ht="12" outlineLevel="2">
      <c r="A2012" s="120">
        <v>2</v>
      </c>
      <c r="B2012" s="121" t="s">
        <v>271</v>
      </c>
      <c r="C2012" s="122" t="s">
        <v>1833</v>
      </c>
      <c r="D2012" s="123" t="s">
        <v>11</v>
      </c>
      <c r="E2012" s="24">
        <v>112.12</v>
      </c>
      <c r="F2012" s="94">
        <v>0</v>
      </c>
      <c r="G2012" s="24">
        <f>E2012*(1+F2012/100)</f>
        <v>112.12</v>
      </c>
      <c r="H2012" s="94"/>
      <c r="I2012" s="119">
        <f>G2012*H2012</f>
        <v>0</v>
      </c>
      <c r="J2012" s="124"/>
      <c r="K2012" s="125">
        <f>G2012*J2012</f>
        <v>0</v>
      </c>
      <c r="L2012" s="124"/>
      <c r="M2012" s="125">
        <f>G2012*L2012</f>
        <v>0</v>
      </c>
    </row>
    <row r="2013" spans="1:13" s="155" customFormat="1" ht="11.25" outlineLevel="3">
      <c r="A2013" s="151"/>
      <c r="B2013" s="140"/>
      <c r="C2013" s="152" t="s">
        <v>1485</v>
      </c>
      <c r="D2013" s="140"/>
      <c r="E2013" s="31">
        <v>44.32</v>
      </c>
      <c r="F2013" s="95"/>
      <c r="G2013" s="33"/>
      <c r="H2013" s="95"/>
      <c r="I2013" s="153"/>
      <c r="J2013" s="154"/>
      <c r="K2013" s="95"/>
      <c r="L2013" s="95"/>
      <c r="M2013" s="95"/>
    </row>
    <row r="2014" spans="1:13" s="155" customFormat="1" ht="11.25" outlineLevel="3">
      <c r="A2014" s="151"/>
      <c r="B2014" s="140"/>
      <c r="C2014" s="152" t="s">
        <v>1078</v>
      </c>
      <c r="D2014" s="140"/>
      <c r="E2014" s="31">
        <v>67.800000000000011</v>
      </c>
      <c r="F2014" s="95"/>
      <c r="G2014" s="33"/>
      <c r="H2014" s="95"/>
      <c r="I2014" s="153"/>
      <c r="J2014" s="154"/>
      <c r="K2014" s="95"/>
      <c r="L2014" s="95"/>
      <c r="M2014" s="95"/>
    </row>
    <row r="2015" spans="1:13" s="57" customFormat="1" ht="24" outlineLevel="2">
      <c r="A2015" s="120">
        <v>3</v>
      </c>
      <c r="B2015" s="121" t="s">
        <v>105</v>
      </c>
      <c r="C2015" s="122" t="s">
        <v>2047</v>
      </c>
      <c r="D2015" s="123" t="s">
        <v>41</v>
      </c>
      <c r="E2015" s="24">
        <v>960.20699999999999</v>
      </c>
      <c r="F2015" s="94">
        <v>15</v>
      </c>
      <c r="G2015" s="24">
        <f>E2015*(1+F2015/100)</f>
        <v>1104.2380499999999</v>
      </c>
      <c r="H2015" s="94"/>
      <c r="I2015" s="119">
        <f>G2015*H2015</f>
        <v>0</v>
      </c>
      <c r="J2015" s="124">
        <v>1.2999999999999999E-3</v>
      </c>
      <c r="K2015" s="125">
        <f>G2015*J2015</f>
        <v>1.4355094649999998</v>
      </c>
      <c r="L2015" s="124"/>
      <c r="M2015" s="125">
        <f>G2015*L2015</f>
        <v>0</v>
      </c>
    </row>
    <row r="2016" spans="1:13" s="155" customFormat="1" ht="11.25" outlineLevel="3">
      <c r="A2016" s="151"/>
      <c r="B2016" s="140"/>
      <c r="C2016" s="152" t="s">
        <v>763</v>
      </c>
      <c r="D2016" s="140"/>
      <c r="E2016" s="31">
        <v>960.20699999999999</v>
      </c>
      <c r="F2016" s="95"/>
      <c r="G2016" s="33"/>
      <c r="H2016" s="95"/>
      <c r="I2016" s="153"/>
      <c r="J2016" s="154"/>
      <c r="K2016" s="95"/>
      <c r="L2016" s="95"/>
      <c r="M2016" s="95"/>
    </row>
    <row r="2017" spans="1:13" s="57" customFormat="1" ht="12" outlineLevel="2">
      <c r="A2017" s="120">
        <v>4</v>
      </c>
      <c r="B2017" s="121" t="s">
        <v>266</v>
      </c>
      <c r="C2017" s="122" t="s">
        <v>1907</v>
      </c>
      <c r="D2017" s="123" t="s">
        <v>41</v>
      </c>
      <c r="E2017" s="24">
        <v>788.73849999999993</v>
      </c>
      <c r="F2017" s="94">
        <v>0</v>
      </c>
      <c r="G2017" s="24">
        <f>E2017*(1+F2017/100)</f>
        <v>788.73849999999993</v>
      </c>
      <c r="H2017" s="94"/>
      <c r="I2017" s="119">
        <f>G2017*H2017</f>
        <v>0</v>
      </c>
      <c r="J2017" s="124">
        <v>0.10603</v>
      </c>
      <c r="K2017" s="125">
        <f>G2017*J2017</f>
        <v>83.629943154999992</v>
      </c>
      <c r="L2017" s="124"/>
      <c r="M2017" s="125">
        <f>G2017*L2017</f>
        <v>0</v>
      </c>
    </row>
    <row r="2018" spans="1:13" s="155" customFormat="1" ht="11.25" outlineLevel="3">
      <c r="A2018" s="151"/>
      <c r="B2018" s="140"/>
      <c r="C2018" s="152" t="s">
        <v>1511</v>
      </c>
      <c r="D2018" s="140"/>
      <c r="E2018" s="31">
        <v>0</v>
      </c>
      <c r="F2018" s="95"/>
      <c r="G2018" s="33"/>
      <c r="H2018" s="95"/>
      <c r="I2018" s="153"/>
      <c r="J2018" s="154"/>
      <c r="K2018" s="95"/>
      <c r="L2018" s="95"/>
      <c r="M2018" s="95"/>
    </row>
    <row r="2019" spans="1:13" s="155" customFormat="1" ht="11.25" outlineLevel="3">
      <c r="A2019" s="151"/>
      <c r="B2019" s="140"/>
      <c r="C2019" s="152" t="s">
        <v>823</v>
      </c>
      <c r="D2019" s="140"/>
      <c r="E2019" s="31">
        <v>0</v>
      </c>
      <c r="F2019" s="95"/>
      <c r="G2019" s="33"/>
      <c r="H2019" s="95"/>
      <c r="I2019" s="153"/>
      <c r="J2019" s="154"/>
      <c r="K2019" s="95"/>
      <c r="L2019" s="95"/>
      <c r="M2019" s="95"/>
    </row>
    <row r="2020" spans="1:13" s="155" customFormat="1" ht="11.25" outlineLevel="3">
      <c r="A2020" s="151"/>
      <c r="B2020" s="140"/>
      <c r="C2020" s="152" t="s">
        <v>878</v>
      </c>
      <c r="D2020" s="140"/>
      <c r="E2020" s="31">
        <v>141.36000000000001</v>
      </c>
      <c r="F2020" s="95"/>
      <c r="G2020" s="33"/>
      <c r="H2020" s="95"/>
      <c r="I2020" s="153"/>
      <c r="J2020" s="154"/>
      <c r="K2020" s="95"/>
      <c r="L2020" s="95"/>
      <c r="M2020" s="95"/>
    </row>
    <row r="2021" spans="1:13" s="155" customFormat="1" ht="11.25" outlineLevel="3">
      <c r="A2021" s="151"/>
      <c r="B2021" s="140"/>
      <c r="C2021" s="152" t="s">
        <v>1493</v>
      </c>
      <c r="D2021" s="140"/>
      <c r="E2021" s="31">
        <v>22</v>
      </c>
      <c r="F2021" s="95"/>
      <c r="G2021" s="33"/>
      <c r="H2021" s="95"/>
      <c r="I2021" s="153"/>
      <c r="J2021" s="154"/>
      <c r="K2021" s="95"/>
      <c r="L2021" s="95"/>
      <c r="M2021" s="95"/>
    </row>
    <row r="2022" spans="1:13" s="155" customFormat="1" ht="11.25" outlineLevel="3">
      <c r="A2022" s="151"/>
      <c r="B2022" s="140"/>
      <c r="C2022" s="152" t="s">
        <v>472</v>
      </c>
      <c r="D2022" s="140"/>
      <c r="E2022" s="31">
        <v>0</v>
      </c>
      <c r="F2022" s="95"/>
      <c r="G2022" s="33"/>
      <c r="H2022" s="95"/>
      <c r="I2022" s="153"/>
      <c r="J2022" s="154"/>
      <c r="K2022" s="95"/>
      <c r="L2022" s="95"/>
      <c r="M2022" s="95"/>
    </row>
    <row r="2023" spans="1:13" s="155" customFormat="1" ht="11.25" outlineLevel="3">
      <c r="A2023" s="151"/>
      <c r="B2023" s="140"/>
      <c r="C2023" s="152" t="s">
        <v>726</v>
      </c>
      <c r="D2023" s="140"/>
      <c r="E2023" s="31">
        <v>125.96850000000001</v>
      </c>
      <c r="F2023" s="95"/>
      <c r="G2023" s="33"/>
      <c r="H2023" s="95"/>
      <c r="I2023" s="153"/>
      <c r="J2023" s="154"/>
      <c r="K2023" s="95"/>
      <c r="L2023" s="95"/>
      <c r="M2023" s="95"/>
    </row>
    <row r="2024" spans="1:13" s="155" customFormat="1" ht="11.25" outlineLevel="3">
      <c r="A2024" s="151"/>
      <c r="B2024" s="140"/>
      <c r="C2024" s="152" t="s">
        <v>471</v>
      </c>
      <c r="D2024" s="140"/>
      <c r="E2024" s="31">
        <v>0</v>
      </c>
      <c r="F2024" s="95"/>
      <c r="G2024" s="33"/>
      <c r="H2024" s="95"/>
      <c r="I2024" s="153"/>
      <c r="J2024" s="154"/>
      <c r="K2024" s="95"/>
      <c r="L2024" s="95"/>
      <c r="M2024" s="95"/>
    </row>
    <row r="2025" spans="1:13" s="155" customFormat="1" ht="11.25" outlineLevel="3">
      <c r="A2025" s="151"/>
      <c r="B2025" s="140"/>
      <c r="C2025" s="152" t="s">
        <v>1232</v>
      </c>
      <c r="D2025" s="140"/>
      <c r="E2025" s="31">
        <v>373.44150000000002</v>
      </c>
      <c r="F2025" s="95"/>
      <c r="G2025" s="33"/>
      <c r="H2025" s="95"/>
      <c r="I2025" s="153"/>
      <c r="J2025" s="154"/>
      <c r="K2025" s="95"/>
      <c r="L2025" s="95"/>
      <c r="M2025" s="95"/>
    </row>
    <row r="2026" spans="1:13" s="155" customFormat="1" ht="11.25" outlineLevel="3">
      <c r="A2026" s="151"/>
      <c r="B2026" s="140"/>
      <c r="C2026" s="152" t="s">
        <v>500</v>
      </c>
      <c r="D2026" s="140"/>
      <c r="E2026" s="31">
        <v>0</v>
      </c>
      <c r="F2026" s="95"/>
      <c r="G2026" s="33"/>
      <c r="H2026" s="95"/>
      <c r="I2026" s="153"/>
      <c r="J2026" s="154"/>
      <c r="K2026" s="95"/>
      <c r="L2026" s="95"/>
      <c r="M2026" s="95"/>
    </row>
    <row r="2027" spans="1:13" s="155" customFormat="1" ht="11.25" outlineLevel="3">
      <c r="A2027" s="151"/>
      <c r="B2027" s="140"/>
      <c r="C2027" s="152" t="s">
        <v>726</v>
      </c>
      <c r="D2027" s="140"/>
      <c r="E2027" s="31">
        <v>125.96850000000001</v>
      </c>
      <c r="F2027" s="95"/>
      <c r="G2027" s="33"/>
      <c r="H2027" s="95"/>
      <c r="I2027" s="153"/>
      <c r="J2027" s="154"/>
      <c r="K2027" s="95"/>
      <c r="L2027" s="95"/>
      <c r="M2027" s="95"/>
    </row>
    <row r="2028" spans="1:13" s="57" customFormat="1" ht="24" outlineLevel="2">
      <c r="A2028" s="120">
        <v>5</v>
      </c>
      <c r="B2028" s="121" t="s">
        <v>267</v>
      </c>
      <c r="C2028" s="122" t="s">
        <v>1960</v>
      </c>
      <c r="D2028" s="123" t="s">
        <v>11</v>
      </c>
      <c r="E2028" s="24">
        <v>67.800000000000011</v>
      </c>
      <c r="F2028" s="94">
        <v>0</v>
      </c>
      <c r="G2028" s="24">
        <f>E2028*(1+F2028/100)</f>
        <v>67.800000000000011</v>
      </c>
      <c r="H2028" s="94"/>
      <c r="I2028" s="119">
        <f>G2028*H2028</f>
        <v>0</v>
      </c>
      <c r="J2028" s="124">
        <v>2.5190000000000001E-2</v>
      </c>
      <c r="K2028" s="125">
        <f>G2028*J2028</f>
        <v>1.7078820000000003</v>
      </c>
      <c r="L2028" s="124"/>
      <c r="M2028" s="125">
        <f>G2028*L2028</f>
        <v>0</v>
      </c>
    </row>
    <row r="2029" spans="1:13" s="155" customFormat="1" ht="11.25" outlineLevel="3">
      <c r="A2029" s="151"/>
      <c r="B2029" s="140"/>
      <c r="C2029" s="152" t="s">
        <v>1078</v>
      </c>
      <c r="D2029" s="140"/>
      <c r="E2029" s="31">
        <v>67.800000000000011</v>
      </c>
      <c r="F2029" s="95"/>
      <c r="G2029" s="33"/>
      <c r="H2029" s="95"/>
      <c r="I2029" s="153"/>
      <c r="J2029" s="154"/>
      <c r="K2029" s="95"/>
      <c r="L2029" s="95"/>
      <c r="M2029" s="95"/>
    </row>
    <row r="2030" spans="1:13" s="57" customFormat="1" ht="12" outlineLevel="2">
      <c r="A2030" s="120">
        <v>6</v>
      </c>
      <c r="B2030" s="121" t="s">
        <v>268</v>
      </c>
      <c r="C2030" s="122" t="s">
        <v>1906</v>
      </c>
      <c r="D2030" s="123" t="s">
        <v>11</v>
      </c>
      <c r="E2030" s="24">
        <v>44.32</v>
      </c>
      <c r="F2030" s="94">
        <v>0</v>
      </c>
      <c r="G2030" s="24">
        <f>E2030*(1+F2030/100)</f>
        <v>44.32</v>
      </c>
      <c r="H2030" s="94"/>
      <c r="I2030" s="119">
        <f>G2030*H2030</f>
        <v>0</v>
      </c>
      <c r="J2030" s="124">
        <v>1.7270000000000001E-2</v>
      </c>
      <c r="K2030" s="125">
        <f>G2030*J2030</f>
        <v>0.76540640000000004</v>
      </c>
      <c r="L2030" s="124"/>
      <c r="M2030" s="125">
        <f>G2030*L2030</f>
        <v>0</v>
      </c>
    </row>
    <row r="2031" spans="1:13" s="155" customFormat="1" ht="11.25" outlineLevel="3">
      <c r="A2031" s="151"/>
      <c r="B2031" s="140"/>
      <c r="C2031" s="152" t="s">
        <v>1485</v>
      </c>
      <c r="D2031" s="140"/>
      <c r="E2031" s="31">
        <v>44.32</v>
      </c>
      <c r="F2031" s="95"/>
      <c r="G2031" s="33"/>
      <c r="H2031" s="95"/>
      <c r="I2031" s="153"/>
      <c r="J2031" s="154"/>
      <c r="K2031" s="95"/>
      <c r="L2031" s="95"/>
      <c r="M2031" s="95"/>
    </row>
    <row r="2032" spans="1:13" s="57" customFormat="1" ht="12" outlineLevel="2">
      <c r="A2032" s="120">
        <v>7</v>
      </c>
      <c r="B2032" s="121" t="s">
        <v>351</v>
      </c>
      <c r="C2032" s="122" t="s">
        <v>1889</v>
      </c>
      <c r="D2032" s="123" t="s">
        <v>0</v>
      </c>
      <c r="E2032" s="24">
        <f>SUM(I1998:I2030)/100</f>
        <v>0</v>
      </c>
      <c r="F2032" s="94">
        <v>0</v>
      </c>
      <c r="G2032" s="24">
        <f>E2032*(1+F2032/100)</f>
        <v>0</v>
      </c>
      <c r="H2032" s="94"/>
      <c r="I2032" s="119">
        <f>G2032*H2032</f>
        <v>0</v>
      </c>
      <c r="J2032" s="124"/>
      <c r="K2032" s="125">
        <f>G2032*J2032</f>
        <v>0</v>
      </c>
      <c r="L2032" s="124"/>
      <c r="M2032" s="125">
        <f>G2032*L2032</f>
        <v>0</v>
      </c>
    </row>
    <row r="2033" spans="1:13" s="117" customFormat="1" ht="12.75" customHeight="1" outlineLevel="2">
      <c r="A2033" s="156"/>
      <c r="B2033" s="157"/>
      <c r="C2033" s="158"/>
      <c r="D2033" s="157"/>
      <c r="E2033" s="43"/>
      <c r="F2033" s="96"/>
      <c r="G2033" s="43"/>
      <c r="H2033" s="96"/>
      <c r="I2033" s="115"/>
      <c r="J2033" s="159"/>
      <c r="K2033" s="96"/>
      <c r="L2033" s="96"/>
      <c r="M2033" s="96"/>
    </row>
    <row r="2034" spans="1:13" s="176" customFormat="1" ht="16.5" customHeight="1" outlineLevel="1">
      <c r="A2034" s="170"/>
      <c r="B2034" s="171"/>
      <c r="C2034" s="171" t="s">
        <v>2657</v>
      </c>
      <c r="D2034" s="172"/>
      <c r="E2034" s="20"/>
      <c r="F2034" s="93"/>
      <c r="G2034" s="20"/>
      <c r="H2034" s="93"/>
      <c r="I2034" s="173">
        <f>SUBTOTAL(9,I2036:I2066)</f>
        <v>0</v>
      </c>
      <c r="J2034" s="174"/>
      <c r="K2034" s="175">
        <f>SUBTOTAL(9,K2036:K2066)</f>
        <v>10500.472595904001</v>
      </c>
      <c r="L2034" s="93"/>
      <c r="M2034" s="175">
        <f>SUBTOTAL(9,M2036:M2066)</f>
        <v>66024</v>
      </c>
    </row>
    <row r="2035" spans="1:13" s="57" customFormat="1" ht="12" outlineLevel="2">
      <c r="A2035" s="49"/>
      <c r="B2035" s="50"/>
      <c r="C2035" s="51" t="s">
        <v>2160</v>
      </c>
      <c r="D2035" s="52"/>
      <c r="E2035" s="53"/>
      <c r="F2035" s="53"/>
      <c r="G2035" s="53"/>
      <c r="H2035" s="54"/>
      <c r="I2035" s="177"/>
      <c r="J2035" s="56"/>
      <c r="K2035" s="56"/>
      <c r="L2035" s="56"/>
      <c r="M2035" s="56"/>
    </row>
    <row r="2036" spans="1:13" s="57" customFormat="1" ht="24" outlineLevel="2">
      <c r="A2036" s="120">
        <v>1</v>
      </c>
      <c r="B2036" s="121" t="s">
        <v>272</v>
      </c>
      <c r="C2036" s="122" t="s">
        <v>2049</v>
      </c>
      <c r="D2036" s="123" t="s">
        <v>41</v>
      </c>
      <c r="E2036" s="24">
        <v>39.744</v>
      </c>
      <c r="F2036" s="94">
        <v>0</v>
      </c>
      <c r="G2036" s="24">
        <f>E2036*(1+F2036/100)</f>
        <v>39.744</v>
      </c>
      <c r="H2036" s="94"/>
      <c r="I2036" s="119">
        <f>G2036*H2036</f>
        <v>0</v>
      </c>
      <c r="J2036" s="124"/>
      <c r="K2036" s="125">
        <f>G2036*J2036</f>
        <v>0</v>
      </c>
      <c r="L2036" s="124"/>
      <c r="M2036" s="125">
        <f>G2036*L2036</f>
        <v>0</v>
      </c>
    </row>
    <row r="2037" spans="1:13" s="155" customFormat="1" ht="11.25" outlineLevel="3">
      <c r="A2037" s="151"/>
      <c r="B2037" s="140"/>
      <c r="C2037" s="152" t="s">
        <v>839</v>
      </c>
      <c r="D2037" s="140"/>
      <c r="E2037" s="31">
        <v>0</v>
      </c>
      <c r="F2037" s="95"/>
      <c r="G2037" s="33"/>
      <c r="H2037" s="95"/>
      <c r="I2037" s="153"/>
      <c r="J2037" s="154"/>
      <c r="K2037" s="95"/>
      <c r="L2037" s="95"/>
      <c r="M2037" s="95"/>
    </row>
    <row r="2038" spans="1:13" s="155" customFormat="1" ht="11.25" outlineLevel="3">
      <c r="A2038" s="151"/>
      <c r="B2038" s="140"/>
      <c r="C2038" s="152" t="s">
        <v>832</v>
      </c>
      <c r="D2038" s="140"/>
      <c r="E2038" s="31">
        <v>19.968</v>
      </c>
      <c r="F2038" s="95"/>
      <c r="G2038" s="33"/>
      <c r="H2038" s="95"/>
      <c r="I2038" s="153"/>
      <c r="J2038" s="154"/>
      <c r="K2038" s="95"/>
      <c r="L2038" s="95"/>
      <c r="M2038" s="95"/>
    </row>
    <row r="2039" spans="1:13" s="155" customFormat="1" ht="11.25" outlineLevel="3">
      <c r="A2039" s="151"/>
      <c r="B2039" s="140"/>
      <c r="C2039" s="152" t="s">
        <v>833</v>
      </c>
      <c r="D2039" s="140"/>
      <c r="E2039" s="31">
        <v>10.559999999999999</v>
      </c>
      <c r="F2039" s="95"/>
      <c r="G2039" s="33"/>
      <c r="H2039" s="95"/>
      <c r="I2039" s="153"/>
      <c r="J2039" s="154"/>
      <c r="K2039" s="95"/>
      <c r="L2039" s="95"/>
      <c r="M2039" s="95"/>
    </row>
    <row r="2040" spans="1:13" s="155" customFormat="1" ht="11.25" outlineLevel="3">
      <c r="A2040" s="151"/>
      <c r="B2040" s="140"/>
      <c r="C2040" s="152" t="s">
        <v>834</v>
      </c>
      <c r="D2040" s="140"/>
      <c r="E2040" s="31">
        <v>9.2159999999999993</v>
      </c>
      <c r="F2040" s="95"/>
      <c r="G2040" s="33"/>
      <c r="H2040" s="95"/>
      <c r="I2040" s="153"/>
      <c r="J2040" s="154"/>
      <c r="K2040" s="95"/>
      <c r="L2040" s="95"/>
      <c r="M2040" s="95"/>
    </row>
    <row r="2041" spans="1:13" s="57" customFormat="1" ht="12" outlineLevel="2">
      <c r="A2041" s="120">
        <v>2</v>
      </c>
      <c r="B2041" s="121" t="s">
        <v>110</v>
      </c>
      <c r="C2041" s="122" t="s">
        <v>1409</v>
      </c>
      <c r="D2041" s="123" t="s">
        <v>41</v>
      </c>
      <c r="E2041" s="24">
        <v>39.744</v>
      </c>
      <c r="F2041" s="94">
        <v>10</v>
      </c>
      <c r="G2041" s="24">
        <f>E2041*(1+F2041/100)</f>
        <v>43.718400000000003</v>
      </c>
      <c r="H2041" s="94"/>
      <c r="I2041" s="119">
        <f>G2041*H2041</f>
        <v>0</v>
      </c>
      <c r="J2041" s="124">
        <v>9.3100000000000006E-3</v>
      </c>
      <c r="K2041" s="125">
        <f>G2041*J2041</f>
        <v>0.40701830400000005</v>
      </c>
      <c r="L2041" s="124"/>
      <c r="M2041" s="125">
        <f>G2041*L2041</f>
        <v>0</v>
      </c>
    </row>
    <row r="2042" spans="1:13" s="57" customFormat="1" ht="12" outlineLevel="2">
      <c r="A2042" s="120">
        <v>3</v>
      </c>
      <c r="B2042" s="121" t="s">
        <v>273</v>
      </c>
      <c r="C2042" s="122" t="s">
        <v>1756</v>
      </c>
      <c r="D2042" s="123" t="s">
        <v>11</v>
      </c>
      <c r="E2042" s="24">
        <v>79.488</v>
      </c>
      <c r="F2042" s="94">
        <v>0</v>
      </c>
      <c r="G2042" s="24">
        <f>E2042*(1+F2042/100)</f>
        <v>79.488</v>
      </c>
      <c r="H2042" s="94"/>
      <c r="I2042" s="119">
        <f>G2042*H2042</f>
        <v>0</v>
      </c>
      <c r="J2042" s="124"/>
      <c r="K2042" s="125">
        <f>G2042*J2042</f>
        <v>0</v>
      </c>
      <c r="L2042" s="124"/>
      <c r="M2042" s="125">
        <f>G2042*L2042</f>
        <v>0</v>
      </c>
    </row>
    <row r="2043" spans="1:13" s="155" customFormat="1" ht="11.25" outlineLevel="3">
      <c r="A2043" s="151"/>
      <c r="B2043" s="140"/>
      <c r="C2043" s="152" t="s">
        <v>722</v>
      </c>
      <c r="D2043" s="140"/>
      <c r="E2043" s="31">
        <v>0</v>
      </c>
      <c r="F2043" s="95"/>
      <c r="G2043" s="33"/>
      <c r="H2043" s="95"/>
      <c r="I2043" s="153"/>
      <c r="J2043" s="154"/>
      <c r="K2043" s="95"/>
      <c r="L2043" s="95"/>
      <c r="M2043" s="95"/>
    </row>
    <row r="2044" spans="1:13" s="155" customFormat="1" ht="11.25" outlineLevel="3">
      <c r="A2044" s="151"/>
      <c r="B2044" s="140"/>
      <c r="C2044" s="152" t="s">
        <v>1470</v>
      </c>
      <c r="D2044" s="140"/>
      <c r="E2044" s="31">
        <v>79.488</v>
      </c>
      <c r="F2044" s="95"/>
      <c r="G2044" s="33"/>
      <c r="H2044" s="95"/>
      <c r="I2044" s="153"/>
      <c r="J2044" s="154"/>
      <c r="K2044" s="95"/>
      <c r="L2044" s="95"/>
      <c r="M2044" s="95"/>
    </row>
    <row r="2045" spans="1:13" s="57" customFormat="1" ht="12" outlineLevel="2">
      <c r="A2045" s="120">
        <v>4</v>
      </c>
      <c r="B2045" s="121" t="s">
        <v>108</v>
      </c>
      <c r="C2045" s="122" t="s">
        <v>1835</v>
      </c>
      <c r="D2045" s="123" t="s">
        <v>42</v>
      </c>
      <c r="E2045" s="24">
        <v>0.119232</v>
      </c>
      <c r="F2045" s="94">
        <v>0</v>
      </c>
      <c r="G2045" s="24">
        <f>E2045*(1+F2045/100)</f>
        <v>0.119232</v>
      </c>
      <c r="H2045" s="94"/>
      <c r="I2045" s="119">
        <f>G2045*H2045</f>
        <v>0</v>
      </c>
      <c r="J2045" s="124">
        <v>0.55000000000000004</v>
      </c>
      <c r="K2045" s="125">
        <f>G2045*J2045</f>
        <v>6.5577600000000014E-2</v>
      </c>
      <c r="L2045" s="124"/>
      <c r="M2045" s="125">
        <f>G2045*L2045</f>
        <v>0</v>
      </c>
    </row>
    <row r="2046" spans="1:13" s="155" customFormat="1" ht="11.25" outlineLevel="3">
      <c r="A2046" s="151"/>
      <c r="B2046" s="140"/>
      <c r="C2046" s="152" t="s">
        <v>1393</v>
      </c>
      <c r="D2046" s="140"/>
      <c r="E2046" s="31">
        <v>0.119232</v>
      </c>
      <c r="F2046" s="95"/>
      <c r="G2046" s="33"/>
      <c r="H2046" s="95"/>
      <c r="I2046" s="153"/>
      <c r="J2046" s="154"/>
      <c r="K2046" s="95"/>
      <c r="L2046" s="95"/>
      <c r="M2046" s="95"/>
    </row>
    <row r="2047" spans="1:13" s="57" customFormat="1" ht="84" outlineLevel="2">
      <c r="A2047" s="60">
        <v>5</v>
      </c>
      <c r="B2047" s="61" t="s">
        <v>2193</v>
      </c>
      <c r="C2047" s="62" t="s">
        <v>2194</v>
      </c>
      <c r="D2047" s="63" t="s">
        <v>11</v>
      </c>
      <c r="E2047" s="64">
        <v>13.1</v>
      </c>
      <c r="F2047" s="64">
        <v>0</v>
      </c>
      <c r="G2047" s="64">
        <f t="shared" ref="G2047:G2064" si="4">E2047*(1+F2047/100)</f>
        <v>13.1</v>
      </c>
      <c r="H2047" s="97"/>
      <c r="I2047" s="65">
        <f t="shared" ref="I2047:I2064" si="5">E2047*H2047</f>
        <v>0</v>
      </c>
      <c r="J2047" s="56"/>
      <c r="K2047" s="56">
        <f>7*1500</f>
        <v>10500</v>
      </c>
      <c r="L2047" s="56">
        <f>0.35*0.15*80000*13.1</f>
        <v>55020</v>
      </c>
      <c r="M2047" s="56">
        <f>0.18*0.35*80000*13.1</f>
        <v>66024</v>
      </c>
    </row>
    <row r="2048" spans="1:13" s="57" customFormat="1" ht="60" outlineLevel="2">
      <c r="A2048" s="60">
        <v>6</v>
      </c>
      <c r="B2048" s="61" t="s">
        <v>2195</v>
      </c>
      <c r="C2048" s="62" t="s">
        <v>2196</v>
      </c>
      <c r="D2048" s="63" t="s">
        <v>11</v>
      </c>
      <c r="E2048" s="64">
        <f>1.3+1.1</f>
        <v>2.4000000000000004</v>
      </c>
      <c r="F2048" s="64">
        <v>0</v>
      </c>
      <c r="G2048" s="64">
        <f t="shared" si="4"/>
        <v>2.4000000000000004</v>
      </c>
      <c r="H2048" s="97"/>
      <c r="I2048" s="65">
        <f t="shared" si="5"/>
        <v>0</v>
      </c>
      <c r="J2048" s="56"/>
      <c r="K2048" s="56"/>
      <c r="L2048" s="56"/>
      <c r="M2048" s="56"/>
    </row>
    <row r="2049" spans="1:13" s="57" customFormat="1" ht="60" outlineLevel="2">
      <c r="A2049" s="60">
        <v>7</v>
      </c>
      <c r="B2049" s="61" t="s">
        <v>2197</v>
      </c>
      <c r="C2049" s="62" t="s">
        <v>2198</v>
      </c>
      <c r="D2049" s="63" t="s">
        <v>11</v>
      </c>
      <c r="E2049" s="64">
        <v>5.2</v>
      </c>
      <c r="F2049" s="64">
        <v>0</v>
      </c>
      <c r="G2049" s="64">
        <f t="shared" si="4"/>
        <v>5.2</v>
      </c>
      <c r="H2049" s="97"/>
      <c r="I2049" s="65">
        <f t="shared" si="5"/>
        <v>0</v>
      </c>
      <c r="J2049" s="56"/>
      <c r="K2049" s="56"/>
      <c r="L2049" s="56"/>
      <c r="M2049" s="56"/>
    </row>
    <row r="2050" spans="1:13" s="57" customFormat="1" ht="60" outlineLevel="2">
      <c r="A2050" s="60">
        <v>8</v>
      </c>
      <c r="B2050" s="61" t="s">
        <v>2199</v>
      </c>
      <c r="C2050" s="62" t="s">
        <v>2200</v>
      </c>
      <c r="D2050" s="63" t="s">
        <v>11</v>
      </c>
      <c r="E2050" s="64">
        <v>8.8000000000000007</v>
      </c>
      <c r="F2050" s="64">
        <v>0</v>
      </c>
      <c r="G2050" s="64">
        <f t="shared" si="4"/>
        <v>8.8000000000000007</v>
      </c>
      <c r="H2050" s="97"/>
      <c r="I2050" s="65">
        <f t="shared" si="5"/>
        <v>0</v>
      </c>
      <c r="J2050" s="56"/>
      <c r="K2050" s="56"/>
      <c r="L2050" s="56"/>
      <c r="M2050" s="56"/>
    </row>
    <row r="2051" spans="1:13" s="57" customFormat="1" ht="60" outlineLevel="2">
      <c r="A2051" s="60">
        <v>9</v>
      </c>
      <c r="B2051" s="61" t="s">
        <v>2201</v>
      </c>
      <c r="C2051" s="62" t="s">
        <v>2202</v>
      </c>
      <c r="D2051" s="63" t="s">
        <v>11</v>
      </c>
      <c r="E2051" s="64">
        <v>2</v>
      </c>
      <c r="F2051" s="64">
        <v>0</v>
      </c>
      <c r="G2051" s="64">
        <f t="shared" si="4"/>
        <v>2</v>
      </c>
      <c r="H2051" s="97"/>
      <c r="I2051" s="65">
        <f t="shared" si="5"/>
        <v>0</v>
      </c>
      <c r="J2051" s="56"/>
      <c r="K2051" s="56"/>
      <c r="L2051" s="56"/>
      <c r="M2051" s="56"/>
    </row>
    <row r="2052" spans="1:13" s="57" customFormat="1" ht="60" outlineLevel="2">
      <c r="A2052" s="60">
        <v>10</v>
      </c>
      <c r="B2052" s="61" t="s">
        <v>2203</v>
      </c>
      <c r="C2052" s="62" t="s">
        <v>2204</v>
      </c>
      <c r="D2052" s="63" t="s">
        <v>11</v>
      </c>
      <c r="E2052" s="64">
        <v>7.5</v>
      </c>
      <c r="F2052" s="64">
        <v>0</v>
      </c>
      <c r="G2052" s="64">
        <f t="shared" si="4"/>
        <v>7.5</v>
      </c>
      <c r="H2052" s="97"/>
      <c r="I2052" s="65">
        <f t="shared" si="5"/>
        <v>0</v>
      </c>
      <c r="J2052" s="56"/>
      <c r="K2052" s="56"/>
      <c r="L2052" s="56"/>
      <c r="M2052" s="56"/>
    </row>
    <row r="2053" spans="1:13" s="57" customFormat="1" ht="84" outlineLevel="2">
      <c r="A2053" s="60">
        <v>11</v>
      </c>
      <c r="B2053" s="61" t="s">
        <v>2205</v>
      </c>
      <c r="C2053" s="62" t="s">
        <v>2206</v>
      </c>
      <c r="D2053" s="63" t="s">
        <v>47</v>
      </c>
      <c r="E2053" s="64">
        <v>13</v>
      </c>
      <c r="F2053" s="64">
        <v>0</v>
      </c>
      <c r="G2053" s="64">
        <f t="shared" si="4"/>
        <v>13</v>
      </c>
      <c r="H2053" s="97"/>
      <c r="I2053" s="65">
        <f t="shared" si="5"/>
        <v>0</v>
      </c>
      <c r="J2053" s="56"/>
      <c r="K2053" s="56"/>
      <c r="L2053" s="56"/>
      <c r="M2053" s="56"/>
    </row>
    <row r="2054" spans="1:13" s="57" customFormat="1" ht="84" outlineLevel="2">
      <c r="A2054" s="60">
        <v>12</v>
      </c>
      <c r="B2054" s="61" t="s">
        <v>2207</v>
      </c>
      <c r="C2054" s="62" t="s">
        <v>2208</v>
      </c>
      <c r="D2054" s="63" t="s">
        <v>47</v>
      </c>
      <c r="E2054" s="64">
        <v>13</v>
      </c>
      <c r="F2054" s="64">
        <v>0</v>
      </c>
      <c r="G2054" s="64">
        <f t="shared" si="4"/>
        <v>13</v>
      </c>
      <c r="H2054" s="97"/>
      <c r="I2054" s="65">
        <f t="shared" si="5"/>
        <v>0</v>
      </c>
      <c r="J2054" s="56"/>
      <c r="K2054" s="56"/>
      <c r="L2054" s="56"/>
      <c r="M2054" s="56"/>
    </row>
    <row r="2055" spans="1:13" s="57" customFormat="1" ht="48" outlineLevel="2">
      <c r="A2055" s="60">
        <v>13</v>
      </c>
      <c r="B2055" s="61" t="s">
        <v>2209</v>
      </c>
      <c r="C2055" s="62" t="s">
        <v>2210</v>
      </c>
      <c r="D2055" s="63" t="s">
        <v>11</v>
      </c>
      <c r="E2055" s="64">
        <v>24.5</v>
      </c>
      <c r="F2055" s="64">
        <v>0</v>
      </c>
      <c r="G2055" s="64">
        <f t="shared" si="4"/>
        <v>24.5</v>
      </c>
      <c r="H2055" s="97"/>
      <c r="I2055" s="65">
        <f t="shared" si="5"/>
        <v>0</v>
      </c>
      <c r="J2055" s="56"/>
      <c r="K2055" s="56"/>
      <c r="L2055" s="56"/>
      <c r="M2055" s="56"/>
    </row>
    <row r="2056" spans="1:13" s="57" customFormat="1" ht="96" outlineLevel="2">
      <c r="A2056" s="60">
        <v>14</v>
      </c>
      <c r="B2056" s="61" t="s">
        <v>2211</v>
      </c>
      <c r="C2056" s="62" t="s">
        <v>2212</v>
      </c>
      <c r="D2056" s="63" t="s">
        <v>46</v>
      </c>
      <c r="E2056" s="64">
        <v>2</v>
      </c>
      <c r="F2056" s="64">
        <v>0</v>
      </c>
      <c r="G2056" s="64">
        <f t="shared" si="4"/>
        <v>2</v>
      </c>
      <c r="H2056" s="97"/>
      <c r="I2056" s="65">
        <f t="shared" si="5"/>
        <v>0</v>
      </c>
      <c r="J2056" s="56"/>
      <c r="K2056" s="56"/>
      <c r="L2056" s="56"/>
      <c r="M2056" s="56"/>
    </row>
    <row r="2057" spans="1:13" s="57" customFormat="1" ht="84" outlineLevel="2">
      <c r="A2057" s="60">
        <v>15</v>
      </c>
      <c r="B2057" s="61" t="s">
        <v>2213</v>
      </c>
      <c r="C2057" s="62" t="s">
        <v>2214</v>
      </c>
      <c r="D2057" s="63" t="s">
        <v>47</v>
      </c>
      <c r="E2057" s="64">
        <v>1</v>
      </c>
      <c r="F2057" s="64">
        <v>0</v>
      </c>
      <c r="G2057" s="64">
        <f t="shared" si="4"/>
        <v>1</v>
      </c>
      <c r="H2057" s="97"/>
      <c r="I2057" s="65">
        <f t="shared" si="5"/>
        <v>0</v>
      </c>
      <c r="J2057" s="56"/>
      <c r="K2057" s="56"/>
      <c r="L2057" s="56"/>
      <c r="M2057" s="56"/>
    </row>
    <row r="2058" spans="1:13" s="57" customFormat="1" ht="120" outlineLevel="2">
      <c r="A2058" s="60">
        <v>16</v>
      </c>
      <c r="B2058" s="61" t="s">
        <v>2215</v>
      </c>
      <c r="C2058" s="62" t="s">
        <v>2216</v>
      </c>
      <c r="D2058" s="63" t="s">
        <v>46</v>
      </c>
      <c r="E2058" s="64">
        <v>1</v>
      </c>
      <c r="F2058" s="64">
        <v>0</v>
      </c>
      <c r="G2058" s="64">
        <f t="shared" si="4"/>
        <v>1</v>
      </c>
      <c r="H2058" s="97"/>
      <c r="I2058" s="65">
        <f t="shared" si="5"/>
        <v>0</v>
      </c>
      <c r="J2058" s="56"/>
      <c r="K2058" s="56"/>
      <c r="L2058" s="56"/>
      <c r="M2058" s="56"/>
    </row>
    <row r="2059" spans="1:13" s="57" customFormat="1" ht="144" outlineLevel="2">
      <c r="A2059" s="60">
        <v>17</v>
      </c>
      <c r="B2059" s="61" t="s">
        <v>2217</v>
      </c>
      <c r="C2059" s="62" t="s">
        <v>2218</v>
      </c>
      <c r="D2059" s="63" t="s">
        <v>41</v>
      </c>
      <c r="E2059" s="64">
        <v>45</v>
      </c>
      <c r="F2059" s="64">
        <v>0</v>
      </c>
      <c r="G2059" s="64">
        <f t="shared" si="4"/>
        <v>45</v>
      </c>
      <c r="H2059" s="97"/>
      <c r="I2059" s="65">
        <f t="shared" si="5"/>
        <v>0</v>
      </c>
      <c r="J2059" s="56"/>
      <c r="K2059" s="56"/>
      <c r="L2059" s="56"/>
      <c r="M2059" s="56"/>
    </row>
    <row r="2060" spans="1:13" s="57" customFormat="1" ht="144" outlineLevel="2">
      <c r="A2060" s="60">
        <v>18</v>
      </c>
      <c r="B2060" s="61" t="s">
        <v>2219</v>
      </c>
      <c r="C2060" s="62" t="s">
        <v>2220</v>
      </c>
      <c r="D2060" s="63" t="s">
        <v>41</v>
      </c>
      <c r="E2060" s="64">
        <v>23</v>
      </c>
      <c r="F2060" s="64">
        <v>0</v>
      </c>
      <c r="G2060" s="64">
        <f t="shared" si="4"/>
        <v>23</v>
      </c>
      <c r="H2060" s="97"/>
      <c r="I2060" s="65">
        <f t="shared" si="5"/>
        <v>0</v>
      </c>
      <c r="J2060" s="56"/>
      <c r="K2060" s="56"/>
      <c r="L2060" s="56"/>
      <c r="M2060" s="56"/>
    </row>
    <row r="2061" spans="1:13" s="57" customFormat="1" ht="144" outlineLevel="2">
      <c r="A2061" s="60">
        <v>19</v>
      </c>
      <c r="B2061" s="61" t="s">
        <v>2221</v>
      </c>
      <c r="C2061" s="62" t="s">
        <v>2222</v>
      </c>
      <c r="D2061" s="63" t="s">
        <v>41</v>
      </c>
      <c r="E2061" s="64">
        <v>10.4</v>
      </c>
      <c r="F2061" s="64">
        <v>0</v>
      </c>
      <c r="G2061" s="64">
        <f t="shared" si="4"/>
        <v>10.4</v>
      </c>
      <c r="H2061" s="97"/>
      <c r="I2061" s="65">
        <f t="shared" si="5"/>
        <v>0</v>
      </c>
      <c r="J2061" s="56"/>
      <c r="K2061" s="56"/>
      <c r="L2061" s="56"/>
      <c r="M2061" s="56"/>
    </row>
    <row r="2062" spans="1:13" s="57" customFormat="1" ht="48" outlineLevel="2">
      <c r="A2062" s="60">
        <v>20</v>
      </c>
      <c r="B2062" s="61" t="s">
        <v>2223</v>
      </c>
      <c r="C2062" s="62" t="s">
        <v>2224</v>
      </c>
      <c r="D2062" s="63" t="s">
        <v>47</v>
      </c>
      <c r="E2062" s="64">
        <v>3</v>
      </c>
      <c r="F2062" s="64">
        <v>0</v>
      </c>
      <c r="G2062" s="64">
        <f t="shared" si="4"/>
        <v>3</v>
      </c>
      <c r="H2062" s="97"/>
      <c r="I2062" s="65">
        <f t="shared" si="5"/>
        <v>0</v>
      </c>
      <c r="J2062" s="56"/>
      <c r="K2062" s="56"/>
      <c r="L2062" s="56"/>
      <c r="M2062" s="56"/>
    </row>
    <row r="2063" spans="1:13" s="57" customFormat="1" ht="48" outlineLevel="2">
      <c r="A2063" s="60">
        <v>21</v>
      </c>
      <c r="B2063" s="61" t="s">
        <v>2225</v>
      </c>
      <c r="C2063" s="62" t="s">
        <v>2226</v>
      </c>
      <c r="D2063" s="63" t="s">
        <v>47</v>
      </c>
      <c r="E2063" s="64">
        <v>1</v>
      </c>
      <c r="F2063" s="64">
        <v>0</v>
      </c>
      <c r="G2063" s="64">
        <f t="shared" si="4"/>
        <v>1</v>
      </c>
      <c r="H2063" s="97"/>
      <c r="I2063" s="65">
        <f t="shared" si="5"/>
        <v>0</v>
      </c>
      <c r="J2063" s="56"/>
      <c r="K2063" s="56"/>
      <c r="L2063" s="56"/>
      <c r="M2063" s="56"/>
    </row>
    <row r="2064" spans="1:13" s="57" customFormat="1" ht="36" outlineLevel="2">
      <c r="A2064" s="60">
        <v>22</v>
      </c>
      <c r="B2064" s="61" t="s">
        <v>2227</v>
      </c>
      <c r="C2064" s="62" t="s">
        <v>2228</v>
      </c>
      <c r="D2064" s="63" t="s">
        <v>47</v>
      </c>
      <c r="E2064" s="64">
        <v>1</v>
      </c>
      <c r="F2064" s="64">
        <v>0</v>
      </c>
      <c r="G2064" s="64">
        <f t="shared" si="4"/>
        <v>1</v>
      </c>
      <c r="H2064" s="97"/>
      <c r="I2064" s="65">
        <f t="shared" si="5"/>
        <v>0</v>
      </c>
      <c r="J2064" s="56"/>
      <c r="K2064" s="56"/>
      <c r="L2064" s="56"/>
      <c r="M2064" s="56"/>
    </row>
    <row r="2065" spans="1:13" s="57" customFormat="1" ht="24" outlineLevel="2">
      <c r="A2065" s="60">
        <v>23</v>
      </c>
      <c r="B2065" s="121" t="s">
        <v>352</v>
      </c>
      <c r="C2065" s="122" t="s">
        <v>1928</v>
      </c>
      <c r="D2065" s="123" t="s">
        <v>0</v>
      </c>
      <c r="E2065" s="24">
        <f>SUM(I2036:I2064)/100</f>
        <v>0</v>
      </c>
      <c r="F2065" s="94">
        <v>0</v>
      </c>
      <c r="G2065" s="24">
        <f>E2065*(1+F2065/100)</f>
        <v>0</v>
      </c>
      <c r="H2065" s="94"/>
      <c r="I2065" s="119">
        <f>G2065*H2065</f>
        <v>0</v>
      </c>
      <c r="J2065" s="124"/>
      <c r="K2065" s="125">
        <f>G2065*J2065</f>
        <v>0</v>
      </c>
      <c r="L2065" s="124"/>
      <c r="M2065" s="125">
        <f>G2065*L2065</f>
        <v>0</v>
      </c>
    </row>
    <row r="2066" spans="1:13" s="117" customFormat="1" ht="12.75" customHeight="1" outlineLevel="2">
      <c r="A2066" s="156"/>
      <c r="B2066" s="157"/>
      <c r="C2066" s="158"/>
      <c r="D2066" s="157"/>
      <c r="E2066" s="43"/>
      <c r="F2066" s="96"/>
      <c r="G2066" s="43"/>
      <c r="H2066" s="96"/>
      <c r="I2066" s="115"/>
      <c r="J2066" s="159"/>
      <c r="K2066" s="96"/>
      <c r="L2066" s="96"/>
      <c r="M2066" s="96"/>
    </row>
    <row r="2067" spans="1:13" s="176" customFormat="1" ht="16.5" customHeight="1" outlineLevel="1">
      <c r="A2067" s="170"/>
      <c r="B2067" s="171"/>
      <c r="C2067" s="171" t="s">
        <v>2658</v>
      </c>
      <c r="D2067" s="172"/>
      <c r="E2067" s="20"/>
      <c r="F2067" s="93"/>
      <c r="G2067" s="20"/>
      <c r="H2067" s="93"/>
      <c r="I2067" s="173">
        <f>SUBTOTAL(9,I2069:I2073)</f>
        <v>0</v>
      </c>
      <c r="J2067" s="174"/>
      <c r="K2067" s="175">
        <f>SUBTOTAL(9,K2072:K2073)</f>
        <v>0</v>
      </c>
      <c r="L2067" s="93"/>
      <c r="M2067" s="175">
        <f>SUBTOTAL(9,M2072:M2073)</f>
        <v>0</v>
      </c>
    </row>
    <row r="2068" spans="1:13" s="57" customFormat="1" ht="12" outlineLevel="2">
      <c r="A2068" s="49"/>
      <c r="B2068" s="50"/>
      <c r="C2068" s="51" t="s">
        <v>2229</v>
      </c>
      <c r="D2068" s="52"/>
      <c r="E2068" s="53"/>
      <c r="F2068" s="53"/>
      <c r="G2068" s="53"/>
      <c r="H2068" s="54"/>
      <c r="I2068" s="177"/>
      <c r="J2068" s="56"/>
      <c r="K2068" s="56"/>
      <c r="L2068" s="56"/>
      <c r="M2068" s="56"/>
    </row>
    <row r="2069" spans="1:13" s="57" customFormat="1" ht="36" outlineLevel="2">
      <c r="A2069" s="60">
        <v>1</v>
      </c>
      <c r="B2069" s="61" t="s">
        <v>2230</v>
      </c>
      <c r="C2069" s="62" t="s">
        <v>2231</v>
      </c>
      <c r="D2069" s="63" t="s">
        <v>47</v>
      </c>
      <c r="E2069" s="64">
        <v>22</v>
      </c>
      <c r="F2069" s="64">
        <v>0</v>
      </c>
      <c r="G2069" s="64">
        <f t="shared" ref="G2069:G2071" si="6">E2069*(1+F2069/100)</f>
        <v>22</v>
      </c>
      <c r="H2069" s="97"/>
      <c r="I2069" s="65">
        <f t="shared" ref="I2069:I2071" si="7">E2069*H2069</f>
        <v>0</v>
      </c>
      <c r="J2069" s="56"/>
      <c r="K2069" s="56"/>
      <c r="L2069" s="56"/>
      <c r="M2069" s="56"/>
    </row>
    <row r="2070" spans="1:13" s="57" customFormat="1" ht="96" outlineLevel="2">
      <c r="A2070" s="60">
        <v>2</v>
      </c>
      <c r="B2070" s="61" t="s">
        <v>2232</v>
      </c>
      <c r="C2070" s="62" t="s">
        <v>2233</v>
      </c>
      <c r="D2070" s="63" t="s">
        <v>46</v>
      </c>
      <c r="E2070" s="64">
        <v>1</v>
      </c>
      <c r="F2070" s="64">
        <v>0</v>
      </c>
      <c r="G2070" s="64">
        <f t="shared" si="6"/>
        <v>1</v>
      </c>
      <c r="H2070" s="97"/>
      <c r="I2070" s="65">
        <f t="shared" si="7"/>
        <v>0</v>
      </c>
      <c r="J2070" s="56"/>
      <c r="K2070" s="56"/>
      <c r="L2070" s="56"/>
      <c r="M2070" s="56"/>
    </row>
    <row r="2071" spans="1:13" s="57" customFormat="1" ht="96" outlineLevel="2">
      <c r="A2071" s="60">
        <v>3</v>
      </c>
      <c r="B2071" s="61" t="s">
        <v>2234</v>
      </c>
      <c r="C2071" s="62" t="s">
        <v>2235</v>
      </c>
      <c r="D2071" s="63" t="s">
        <v>46</v>
      </c>
      <c r="E2071" s="64">
        <v>1</v>
      </c>
      <c r="F2071" s="64">
        <v>0</v>
      </c>
      <c r="G2071" s="64">
        <f t="shared" si="6"/>
        <v>1</v>
      </c>
      <c r="H2071" s="97"/>
      <c r="I2071" s="65">
        <f t="shared" si="7"/>
        <v>0</v>
      </c>
      <c r="J2071" s="56"/>
      <c r="K2071" s="56"/>
      <c r="L2071" s="56"/>
      <c r="M2071" s="56"/>
    </row>
    <row r="2072" spans="1:13" s="57" customFormat="1" ht="24" outlineLevel="2">
      <c r="A2072" s="120">
        <v>4</v>
      </c>
      <c r="B2072" s="121" t="s">
        <v>352</v>
      </c>
      <c r="C2072" s="122" t="s">
        <v>1928</v>
      </c>
      <c r="D2072" s="123" t="s">
        <v>0</v>
      </c>
      <c r="E2072" s="24">
        <f>SUM(I2069:I2071)/100</f>
        <v>0</v>
      </c>
      <c r="F2072" s="94">
        <v>0</v>
      </c>
      <c r="G2072" s="24">
        <f>E2072*(1+F2072/100)</f>
        <v>0</v>
      </c>
      <c r="H2072" s="94"/>
      <c r="I2072" s="119">
        <f>G2072*H2072</f>
        <v>0</v>
      </c>
      <c r="J2072" s="124"/>
      <c r="K2072" s="125">
        <f>G2072*J2072</f>
        <v>0</v>
      </c>
      <c r="L2072" s="124"/>
      <c r="M2072" s="125">
        <f>G2072*L2072</f>
        <v>0</v>
      </c>
    </row>
    <row r="2073" spans="1:13" s="117" customFormat="1" ht="12.75" customHeight="1" outlineLevel="2">
      <c r="A2073" s="156"/>
      <c r="B2073" s="157"/>
      <c r="C2073" s="158"/>
      <c r="D2073" s="157"/>
      <c r="E2073" s="43"/>
      <c r="F2073" s="96"/>
      <c r="G2073" s="43"/>
      <c r="H2073" s="96"/>
      <c r="I2073" s="115"/>
      <c r="J2073" s="159"/>
      <c r="K2073" s="96"/>
      <c r="L2073" s="96"/>
      <c r="M2073" s="96"/>
    </row>
    <row r="2074" spans="1:13" s="176" customFormat="1" ht="16.5" customHeight="1" outlineLevel="1">
      <c r="A2074" s="170"/>
      <c r="B2074" s="171"/>
      <c r="C2074" s="171" t="s">
        <v>2659</v>
      </c>
      <c r="D2074" s="172"/>
      <c r="E2074" s="20"/>
      <c r="F2074" s="93"/>
      <c r="G2074" s="20"/>
      <c r="H2074" s="93"/>
      <c r="I2074" s="173">
        <f>SUBTOTAL(9,I2075:I2227)</f>
        <v>0</v>
      </c>
      <c r="J2074" s="174"/>
      <c r="K2074" s="175">
        <f>SUBTOTAL(9,K2226:K2227)</f>
        <v>0</v>
      </c>
      <c r="L2074" s="93"/>
      <c r="M2074" s="175">
        <f>SUBTOTAL(9,M2226:M2227)</f>
        <v>0</v>
      </c>
    </row>
    <row r="2075" spans="1:13" s="57" customFormat="1" ht="33.75" outlineLevel="2">
      <c r="A2075" s="49"/>
      <c r="B2075" s="50"/>
      <c r="C2075" s="66" t="s">
        <v>2236</v>
      </c>
      <c r="D2075" s="52"/>
      <c r="E2075" s="53"/>
      <c r="F2075" s="53"/>
      <c r="G2075" s="53"/>
      <c r="H2075" s="54"/>
      <c r="I2075" s="55"/>
      <c r="J2075" s="56"/>
      <c r="K2075" s="56"/>
      <c r="L2075" s="56"/>
      <c r="M2075" s="56"/>
    </row>
    <row r="2076" spans="1:13" s="57" customFormat="1" ht="36" outlineLevel="2">
      <c r="A2076" s="118">
        <v>1</v>
      </c>
      <c r="B2076" s="67" t="s">
        <v>2237</v>
      </c>
      <c r="C2076" s="68" t="s">
        <v>2238</v>
      </c>
      <c r="D2076" s="58" t="s">
        <v>47</v>
      </c>
      <c r="E2076" s="59">
        <v>2</v>
      </c>
      <c r="F2076" s="98">
        <v>0</v>
      </c>
      <c r="G2076" s="59">
        <f>E2076*(1+F2076/100)</f>
        <v>2</v>
      </c>
      <c r="H2076" s="94"/>
      <c r="I2076" s="119">
        <f>E2076*H2076</f>
        <v>0</v>
      </c>
      <c r="J2076" s="56">
        <f>9*0.7*2.08+1</f>
        <v>14.103999999999999</v>
      </c>
      <c r="K2076" s="56">
        <f>J2076/0.7/2.08</f>
        <v>9.6868131868131861</v>
      </c>
      <c r="L2076" s="56"/>
      <c r="M2076" s="56"/>
    </row>
    <row r="2077" spans="1:13" s="57" customFormat="1" ht="12" outlineLevel="2">
      <c r="A2077" s="118">
        <v>2</v>
      </c>
      <c r="B2077" s="67" t="s">
        <v>2239</v>
      </c>
      <c r="C2077" s="68" t="s">
        <v>2240</v>
      </c>
      <c r="D2077" s="58" t="s">
        <v>47</v>
      </c>
      <c r="E2077" s="59">
        <v>2</v>
      </c>
      <c r="F2077" s="98">
        <v>0</v>
      </c>
      <c r="G2077" s="59">
        <f>E2077*(1+F2077/100)</f>
        <v>2</v>
      </c>
      <c r="H2077" s="94"/>
      <c r="I2077" s="119">
        <f t="shared" ref="I2077:I2102" si="8">E2077*H2077</f>
        <v>0</v>
      </c>
      <c r="J2077" s="56"/>
      <c r="K2077" s="56"/>
      <c r="L2077" s="56"/>
      <c r="M2077" s="56"/>
    </row>
    <row r="2078" spans="1:13" s="57" customFormat="1" ht="12" outlineLevel="2">
      <c r="A2078" s="118">
        <v>3</v>
      </c>
      <c r="B2078" s="67" t="s">
        <v>2241</v>
      </c>
      <c r="C2078" s="68" t="s">
        <v>2242</v>
      </c>
      <c r="D2078" s="58" t="s">
        <v>47</v>
      </c>
      <c r="E2078" s="59">
        <v>2</v>
      </c>
      <c r="F2078" s="98">
        <v>0</v>
      </c>
      <c r="G2078" s="59">
        <f>E2078*(1+F2078/100)</f>
        <v>2</v>
      </c>
      <c r="H2078" s="94"/>
      <c r="I2078" s="119">
        <f t="shared" si="8"/>
        <v>0</v>
      </c>
      <c r="J2078" s="56">
        <f>5*1.5+1.5</f>
        <v>9</v>
      </c>
      <c r="K2078" s="56">
        <f>9000/(0.8+2.1*2)</f>
        <v>1800</v>
      </c>
      <c r="L2078" s="56"/>
      <c r="M2078" s="56"/>
    </row>
    <row r="2079" spans="1:13" s="117" customFormat="1" ht="12.75" customHeight="1" outlineLevel="2">
      <c r="A2079" s="110"/>
      <c r="B2079" s="111"/>
      <c r="C2079" s="112"/>
      <c r="D2079" s="111"/>
      <c r="E2079" s="113"/>
      <c r="F2079" s="114"/>
      <c r="G2079" s="113"/>
      <c r="H2079" s="96"/>
      <c r="I2079" s="115"/>
      <c r="J2079" s="116"/>
      <c r="K2079" s="116"/>
      <c r="L2079" s="116"/>
      <c r="M2079" s="116"/>
    </row>
    <row r="2080" spans="1:13" s="57" customFormat="1" ht="48" outlineLevel="2">
      <c r="A2080" s="118">
        <v>4</v>
      </c>
      <c r="B2080" s="67" t="s">
        <v>2243</v>
      </c>
      <c r="C2080" s="68" t="s">
        <v>2244</v>
      </c>
      <c r="D2080" s="58" t="s">
        <v>47</v>
      </c>
      <c r="E2080" s="59">
        <v>5</v>
      </c>
      <c r="F2080" s="98">
        <v>0</v>
      </c>
      <c r="G2080" s="59">
        <f>E2080*(1+F2080/100)</f>
        <v>5</v>
      </c>
      <c r="H2080" s="94"/>
      <c r="I2080" s="119">
        <f t="shared" si="8"/>
        <v>0</v>
      </c>
      <c r="J2080" s="56">
        <f>9*0.7*2.08*2+2</f>
        <v>28.207999999999998</v>
      </c>
      <c r="K2080" s="56">
        <f>30000/1.3/2.2</f>
        <v>10489.510489510487</v>
      </c>
      <c r="L2080" s="56"/>
      <c r="M2080" s="56"/>
    </row>
    <row r="2081" spans="1:13" s="57" customFormat="1" ht="12" outlineLevel="2">
      <c r="A2081" s="118">
        <v>5</v>
      </c>
      <c r="B2081" s="67" t="s">
        <v>2245</v>
      </c>
      <c r="C2081" s="68" t="s">
        <v>2240</v>
      </c>
      <c r="D2081" s="58" t="s">
        <v>47</v>
      </c>
      <c r="E2081" s="59">
        <v>5</v>
      </c>
      <c r="F2081" s="98">
        <v>0</v>
      </c>
      <c r="G2081" s="59">
        <f t="shared" ref="G2081:G2102" si="9">E2081*(1+F2081/100)</f>
        <v>5</v>
      </c>
      <c r="H2081" s="94"/>
      <c r="I2081" s="119">
        <f t="shared" si="8"/>
        <v>0</v>
      </c>
      <c r="J2081" s="56"/>
      <c r="K2081" s="56"/>
      <c r="L2081" s="56"/>
      <c r="M2081" s="56"/>
    </row>
    <row r="2082" spans="1:13" s="57" customFormat="1" ht="12" outlineLevel="2">
      <c r="A2082" s="118">
        <v>6</v>
      </c>
      <c r="B2082" s="67" t="s">
        <v>2246</v>
      </c>
      <c r="C2082" s="68" t="s">
        <v>2242</v>
      </c>
      <c r="D2082" s="58" t="s">
        <v>47</v>
      </c>
      <c r="E2082" s="59">
        <v>5</v>
      </c>
      <c r="F2082" s="98">
        <v>0</v>
      </c>
      <c r="G2082" s="59">
        <f t="shared" si="9"/>
        <v>5</v>
      </c>
      <c r="H2082" s="94"/>
      <c r="I2082" s="119">
        <f t="shared" si="8"/>
        <v>0</v>
      </c>
      <c r="J2082" s="56">
        <f>1800</f>
        <v>1800</v>
      </c>
      <c r="K2082" s="56">
        <f>(1.3+2.2*2)</f>
        <v>5.7</v>
      </c>
      <c r="L2082" s="56">
        <f>J2082*K2082</f>
        <v>10260</v>
      </c>
      <c r="M2082" s="56"/>
    </row>
    <row r="2083" spans="1:13" s="57" customFormat="1" ht="12" outlineLevel="2">
      <c r="A2083" s="118">
        <v>7</v>
      </c>
      <c r="B2083" s="67" t="s">
        <v>2247</v>
      </c>
      <c r="C2083" s="68" t="s">
        <v>2248</v>
      </c>
      <c r="D2083" s="58" t="s">
        <v>47</v>
      </c>
      <c r="E2083" s="59">
        <v>5</v>
      </c>
      <c r="F2083" s="98">
        <v>0</v>
      </c>
      <c r="G2083" s="59">
        <f t="shared" si="9"/>
        <v>5</v>
      </c>
      <c r="H2083" s="94"/>
      <c r="I2083" s="119">
        <f t="shared" si="8"/>
        <v>0</v>
      </c>
      <c r="J2083" s="56">
        <v>700</v>
      </c>
      <c r="K2083" s="56">
        <v>1.3</v>
      </c>
      <c r="L2083" s="56">
        <f>J2083*K2083</f>
        <v>910</v>
      </c>
      <c r="M2083" s="56"/>
    </row>
    <row r="2084" spans="1:13" s="117" customFormat="1" ht="12.75" customHeight="1" outlineLevel="2">
      <c r="A2084" s="110"/>
      <c r="B2084" s="111"/>
      <c r="C2084" s="112"/>
      <c r="D2084" s="111"/>
      <c r="E2084" s="113"/>
      <c r="F2084" s="114"/>
      <c r="G2084" s="113"/>
      <c r="H2084" s="96"/>
      <c r="I2084" s="115"/>
      <c r="J2084" s="116"/>
      <c r="K2084" s="116"/>
      <c r="L2084" s="116"/>
      <c r="M2084" s="116"/>
    </row>
    <row r="2085" spans="1:13" s="57" customFormat="1" ht="48" outlineLevel="2">
      <c r="A2085" s="118">
        <v>8</v>
      </c>
      <c r="B2085" s="67" t="s">
        <v>2249</v>
      </c>
      <c r="C2085" s="68" t="s">
        <v>2250</v>
      </c>
      <c r="D2085" s="58" t="s">
        <v>47</v>
      </c>
      <c r="E2085" s="59">
        <v>2</v>
      </c>
      <c r="F2085" s="98">
        <v>0</v>
      </c>
      <c r="G2085" s="59">
        <f t="shared" si="9"/>
        <v>2</v>
      </c>
      <c r="H2085" s="94"/>
      <c r="I2085" s="119">
        <f t="shared" si="8"/>
        <v>0</v>
      </c>
      <c r="J2085" s="56">
        <f>7*0.7*1.4+1</f>
        <v>7.8599999999999985</v>
      </c>
      <c r="K2085" s="56"/>
      <c r="L2085" s="56"/>
      <c r="M2085" s="56"/>
    </row>
    <row r="2086" spans="1:13" s="57" customFormat="1" ht="12" outlineLevel="2">
      <c r="A2086" s="118">
        <v>9</v>
      </c>
      <c r="B2086" s="67" t="s">
        <v>2251</v>
      </c>
      <c r="C2086" s="68" t="s">
        <v>2240</v>
      </c>
      <c r="D2086" s="58" t="s">
        <v>47</v>
      </c>
      <c r="E2086" s="59">
        <v>2</v>
      </c>
      <c r="F2086" s="98">
        <v>0</v>
      </c>
      <c r="G2086" s="59">
        <f t="shared" si="9"/>
        <v>2</v>
      </c>
      <c r="H2086" s="94"/>
      <c r="I2086" s="119">
        <f t="shared" si="8"/>
        <v>0</v>
      </c>
      <c r="J2086" s="56"/>
      <c r="K2086" s="56"/>
      <c r="L2086" s="56"/>
      <c r="M2086" s="56"/>
    </row>
    <row r="2087" spans="1:13" s="57" customFormat="1" ht="12" outlineLevel="2">
      <c r="A2087" s="118">
        <v>10</v>
      </c>
      <c r="B2087" s="67" t="s">
        <v>2252</v>
      </c>
      <c r="C2087" s="68" t="s">
        <v>2660</v>
      </c>
      <c r="D2087" s="58" t="s">
        <v>47</v>
      </c>
      <c r="E2087" s="59">
        <v>2</v>
      </c>
      <c r="F2087" s="98">
        <v>0</v>
      </c>
      <c r="G2087" s="59">
        <f>E2087*(1+F2087/100)</f>
        <v>2</v>
      </c>
      <c r="H2087" s="94"/>
      <c r="I2087" s="119">
        <f t="shared" si="8"/>
        <v>0</v>
      </c>
      <c r="J2087" s="56"/>
      <c r="K2087" s="56"/>
      <c r="L2087" s="56"/>
      <c r="M2087" s="56"/>
    </row>
    <row r="2088" spans="1:13" s="57" customFormat="1" ht="12" outlineLevel="2">
      <c r="A2088" s="118">
        <v>11</v>
      </c>
      <c r="B2088" s="67" t="s">
        <v>2253</v>
      </c>
      <c r="C2088" s="68" t="s">
        <v>2254</v>
      </c>
      <c r="D2088" s="58" t="s">
        <v>47</v>
      </c>
      <c r="E2088" s="59">
        <v>2</v>
      </c>
      <c r="F2088" s="98">
        <v>0</v>
      </c>
      <c r="G2088" s="59">
        <f t="shared" si="9"/>
        <v>2</v>
      </c>
      <c r="H2088" s="94"/>
      <c r="I2088" s="119">
        <f t="shared" si="8"/>
        <v>0</v>
      </c>
      <c r="J2088" s="56">
        <v>1200</v>
      </c>
      <c r="K2088" s="56">
        <f>(0.7+1.4*2)</f>
        <v>3.5</v>
      </c>
      <c r="L2088" s="56">
        <f>J2088*K2088</f>
        <v>4200</v>
      </c>
      <c r="M2088" s="56"/>
    </row>
    <row r="2089" spans="1:13" s="57" customFormat="1" ht="12" outlineLevel="2">
      <c r="A2089" s="118">
        <v>12</v>
      </c>
      <c r="B2089" s="67" t="s">
        <v>2255</v>
      </c>
      <c r="C2089" s="68" t="s">
        <v>2248</v>
      </c>
      <c r="D2089" s="58" t="s">
        <v>47</v>
      </c>
      <c r="E2089" s="59">
        <v>2</v>
      </c>
      <c r="F2089" s="98">
        <v>0</v>
      </c>
      <c r="G2089" s="59">
        <f t="shared" si="9"/>
        <v>2</v>
      </c>
      <c r="H2089" s="94"/>
      <c r="I2089" s="119">
        <f t="shared" si="8"/>
        <v>0</v>
      </c>
      <c r="J2089" s="56">
        <v>700</v>
      </c>
      <c r="K2089" s="56">
        <v>0.7</v>
      </c>
      <c r="L2089" s="56">
        <f>J2089*K2089</f>
        <v>489.99999999999994</v>
      </c>
      <c r="M2089" s="56"/>
    </row>
    <row r="2090" spans="1:13" s="117" customFormat="1" ht="12.75" customHeight="1" outlineLevel="2">
      <c r="A2090" s="110"/>
      <c r="B2090" s="111"/>
      <c r="C2090" s="112"/>
      <c r="D2090" s="111"/>
      <c r="E2090" s="113"/>
      <c r="F2090" s="114"/>
      <c r="G2090" s="113"/>
      <c r="H2090" s="96"/>
      <c r="I2090" s="115"/>
      <c r="J2090" s="116"/>
      <c r="K2090" s="116"/>
      <c r="L2090" s="116"/>
      <c r="M2090" s="116"/>
    </row>
    <row r="2091" spans="1:13" s="57" customFormat="1" ht="24" outlineLevel="2">
      <c r="A2091" s="118">
        <v>13</v>
      </c>
      <c r="B2091" s="67" t="s">
        <v>2256</v>
      </c>
      <c r="C2091" s="68" t="s">
        <v>2257</v>
      </c>
      <c r="D2091" s="58" t="s">
        <v>47</v>
      </c>
      <c r="E2091" s="59">
        <v>5</v>
      </c>
      <c r="F2091" s="98">
        <v>0</v>
      </c>
      <c r="G2091" s="59">
        <f t="shared" si="9"/>
        <v>5</v>
      </c>
      <c r="H2091" s="94"/>
      <c r="I2091" s="119">
        <f t="shared" si="8"/>
        <v>0</v>
      </c>
      <c r="J2091" s="56">
        <f>10*1.7*2.68+2</f>
        <v>47.56</v>
      </c>
      <c r="K2091" s="56"/>
      <c r="L2091" s="56"/>
      <c r="M2091" s="56">
        <v>36.4</v>
      </c>
    </row>
    <row r="2092" spans="1:13" s="57" customFormat="1" ht="36" outlineLevel="2">
      <c r="A2092" s="118">
        <v>14</v>
      </c>
      <c r="B2092" s="67" t="s">
        <v>2258</v>
      </c>
      <c r="C2092" s="68" t="s">
        <v>2259</v>
      </c>
      <c r="D2092" s="58" t="s">
        <v>47</v>
      </c>
      <c r="E2092" s="59">
        <v>1</v>
      </c>
      <c r="F2092" s="98">
        <v>0</v>
      </c>
      <c r="G2092" s="59">
        <f t="shared" si="9"/>
        <v>1</v>
      </c>
      <c r="H2092" s="94"/>
      <c r="I2092" s="119">
        <f t="shared" si="8"/>
        <v>0</v>
      </c>
      <c r="J2092" s="56">
        <f>18*1.7*2.68+2</f>
        <v>84.007999999999996</v>
      </c>
      <c r="K2092" s="56"/>
      <c r="L2092" s="56"/>
      <c r="M2092" s="56"/>
    </row>
    <row r="2093" spans="1:13" s="57" customFormat="1" ht="12" outlineLevel="2">
      <c r="A2093" s="118">
        <v>15</v>
      </c>
      <c r="B2093" s="67" t="s">
        <v>2260</v>
      </c>
      <c r="C2093" s="68" t="s">
        <v>2240</v>
      </c>
      <c r="D2093" s="58" t="s">
        <v>47</v>
      </c>
      <c r="E2093" s="59">
        <v>6</v>
      </c>
      <c r="F2093" s="98">
        <v>0</v>
      </c>
      <c r="G2093" s="59">
        <f t="shared" si="9"/>
        <v>6</v>
      </c>
      <c r="H2093" s="94"/>
      <c r="I2093" s="119">
        <f t="shared" si="8"/>
        <v>0</v>
      </c>
      <c r="J2093" s="56"/>
      <c r="K2093" s="56"/>
      <c r="L2093" s="56"/>
      <c r="M2093" s="56"/>
    </row>
    <row r="2094" spans="1:13" s="57" customFormat="1" ht="12" outlineLevel="2">
      <c r="A2094" s="118">
        <v>16</v>
      </c>
      <c r="B2094" s="67" t="s">
        <v>2261</v>
      </c>
      <c r="C2094" s="68" t="s">
        <v>2262</v>
      </c>
      <c r="D2094" s="58" t="s">
        <v>47</v>
      </c>
      <c r="E2094" s="59">
        <v>5</v>
      </c>
      <c r="F2094" s="98">
        <v>0</v>
      </c>
      <c r="G2094" s="59">
        <f t="shared" si="9"/>
        <v>5</v>
      </c>
      <c r="H2094" s="94"/>
      <c r="I2094" s="119">
        <f t="shared" si="8"/>
        <v>0</v>
      </c>
      <c r="J2094" s="56">
        <v>2100</v>
      </c>
      <c r="K2094" s="56">
        <f>1.75+2.65*2</f>
        <v>7.05</v>
      </c>
      <c r="L2094" s="56">
        <f t="shared" ref="L2094:L2154" si="10">J2094*K2094</f>
        <v>14805</v>
      </c>
      <c r="M2094" s="56"/>
    </row>
    <row r="2095" spans="1:13" s="57" customFormat="1" ht="24" outlineLevel="2">
      <c r="A2095" s="118">
        <v>17</v>
      </c>
      <c r="B2095" s="67" t="s">
        <v>2263</v>
      </c>
      <c r="C2095" s="68" t="s">
        <v>2264</v>
      </c>
      <c r="D2095" s="58" t="s">
        <v>47</v>
      </c>
      <c r="E2095" s="59">
        <v>1</v>
      </c>
      <c r="F2095" s="98">
        <v>0</v>
      </c>
      <c r="G2095" s="59">
        <f t="shared" si="9"/>
        <v>1</v>
      </c>
      <c r="H2095" s="94"/>
      <c r="I2095" s="119">
        <f t="shared" si="8"/>
        <v>0</v>
      </c>
      <c r="J2095" s="56">
        <v>2300</v>
      </c>
      <c r="K2095" s="56">
        <f>1.75+2.65*2</f>
        <v>7.05</v>
      </c>
      <c r="L2095" s="56">
        <f t="shared" si="10"/>
        <v>16215</v>
      </c>
      <c r="M2095" s="56"/>
    </row>
    <row r="2096" spans="1:13" s="57" customFormat="1" ht="12" outlineLevel="2">
      <c r="A2096" s="118">
        <v>18</v>
      </c>
      <c r="B2096" s="67" t="s">
        <v>2265</v>
      </c>
      <c r="C2096" s="68" t="s">
        <v>2248</v>
      </c>
      <c r="D2096" s="58" t="s">
        <v>47</v>
      </c>
      <c r="E2096" s="59">
        <v>5</v>
      </c>
      <c r="F2096" s="98">
        <v>0</v>
      </c>
      <c r="G2096" s="59">
        <f t="shared" si="9"/>
        <v>5</v>
      </c>
      <c r="H2096" s="94"/>
      <c r="I2096" s="119">
        <f t="shared" si="8"/>
        <v>0</v>
      </c>
      <c r="J2096" s="56">
        <v>1.75</v>
      </c>
      <c r="K2096" s="56">
        <v>1</v>
      </c>
      <c r="L2096" s="56">
        <f t="shared" si="10"/>
        <v>1.75</v>
      </c>
      <c r="M2096" s="56"/>
    </row>
    <row r="2097" spans="1:13" s="57" customFormat="1" ht="12" outlineLevel="2">
      <c r="A2097" s="118">
        <v>19</v>
      </c>
      <c r="B2097" s="67" t="s">
        <v>2266</v>
      </c>
      <c r="C2097" s="68" t="s">
        <v>2267</v>
      </c>
      <c r="D2097" s="58" t="s">
        <v>47</v>
      </c>
      <c r="E2097" s="59">
        <v>1</v>
      </c>
      <c r="F2097" s="98">
        <v>0</v>
      </c>
      <c r="G2097" s="59">
        <f t="shared" si="9"/>
        <v>1</v>
      </c>
      <c r="H2097" s="94"/>
      <c r="I2097" s="119">
        <f t="shared" si="8"/>
        <v>0</v>
      </c>
      <c r="J2097" s="56"/>
      <c r="K2097" s="56"/>
      <c r="L2097" s="56">
        <f t="shared" si="10"/>
        <v>0</v>
      </c>
      <c r="M2097" s="56"/>
    </row>
    <row r="2098" spans="1:13" s="117" customFormat="1" ht="12.75" customHeight="1" outlineLevel="2">
      <c r="A2098" s="110"/>
      <c r="B2098" s="111"/>
      <c r="C2098" s="112"/>
      <c r="D2098" s="111"/>
      <c r="E2098" s="113"/>
      <c r="F2098" s="114"/>
      <c r="G2098" s="113"/>
      <c r="H2098" s="96"/>
      <c r="I2098" s="115"/>
      <c r="J2098" s="116"/>
      <c r="K2098" s="116"/>
      <c r="L2098" s="116"/>
      <c r="M2098" s="116"/>
    </row>
    <row r="2099" spans="1:13" s="57" customFormat="1" ht="36" outlineLevel="2">
      <c r="A2099" s="118">
        <v>21</v>
      </c>
      <c r="B2099" s="67" t="s">
        <v>2268</v>
      </c>
      <c r="C2099" s="68" t="s">
        <v>2269</v>
      </c>
      <c r="D2099" s="58" t="s">
        <v>47</v>
      </c>
      <c r="E2099" s="59">
        <v>2</v>
      </c>
      <c r="F2099" s="98">
        <v>0</v>
      </c>
      <c r="G2099" s="59">
        <f t="shared" si="9"/>
        <v>2</v>
      </c>
      <c r="H2099" s="94"/>
      <c r="I2099" s="119">
        <f t="shared" si="8"/>
        <v>0</v>
      </c>
      <c r="J2099" s="56">
        <f>9*0.9*2+1</f>
        <v>17.2</v>
      </c>
      <c r="K2099" s="56"/>
      <c r="L2099" s="56">
        <f t="shared" si="10"/>
        <v>0</v>
      </c>
      <c r="M2099" s="56"/>
    </row>
    <row r="2100" spans="1:13" s="57" customFormat="1" ht="12" outlineLevel="2">
      <c r="A2100" s="118">
        <v>22</v>
      </c>
      <c r="B2100" s="67" t="s">
        <v>2270</v>
      </c>
      <c r="C2100" s="68" t="s">
        <v>2240</v>
      </c>
      <c r="D2100" s="58" t="s">
        <v>47</v>
      </c>
      <c r="E2100" s="59">
        <v>2</v>
      </c>
      <c r="F2100" s="98">
        <v>0</v>
      </c>
      <c r="G2100" s="59">
        <f t="shared" si="9"/>
        <v>2</v>
      </c>
      <c r="H2100" s="94"/>
      <c r="I2100" s="119">
        <f t="shared" si="8"/>
        <v>0</v>
      </c>
      <c r="J2100" s="56"/>
      <c r="K2100" s="56"/>
      <c r="L2100" s="56">
        <f t="shared" si="10"/>
        <v>0</v>
      </c>
      <c r="M2100" s="56"/>
    </row>
    <row r="2101" spans="1:13" s="57" customFormat="1" ht="12" outlineLevel="2">
      <c r="A2101" s="118">
        <v>23</v>
      </c>
      <c r="B2101" s="67" t="s">
        <v>2271</v>
      </c>
      <c r="C2101" s="68" t="s">
        <v>2262</v>
      </c>
      <c r="D2101" s="58" t="s">
        <v>47</v>
      </c>
      <c r="E2101" s="59">
        <v>2</v>
      </c>
      <c r="F2101" s="98">
        <v>0</v>
      </c>
      <c r="G2101" s="59">
        <f t="shared" si="9"/>
        <v>2</v>
      </c>
      <c r="H2101" s="94"/>
      <c r="I2101" s="119">
        <f t="shared" si="8"/>
        <v>0</v>
      </c>
      <c r="J2101" s="56">
        <v>2100</v>
      </c>
      <c r="K2101" s="56">
        <f>0.9+4</f>
        <v>4.9000000000000004</v>
      </c>
      <c r="L2101" s="56">
        <f t="shared" si="10"/>
        <v>10290</v>
      </c>
      <c r="M2101" s="56"/>
    </row>
    <row r="2102" spans="1:13" s="57" customFormat="1" ht="12" outlineLevel="2">
      <c r="A2102" s="118">
        <v>24</v>
      </c>
      <c r="B2102" s="67" t="s">
        <v>2272</v>
      </c>
      <c r="C2102" s="68" t="s">
        <v>2248</v>
      </c>
      <c r="D2102" s="58" t="s">
        <v>47</v>
      </c>
      <c r="E2102" s="59">
        <v>2</v>
      </c>
      <c r="F2102" s="98">
        <v>0</v>
      </c>
      <c r="G2102" s="59">
        <f t="shared" si="9"/>
        <v>2</v>
      </c>
      <c r="H2102" s="94"/>
      <c r="I2102" s="119">
        <f t="shared" si="8"/>
        <v>0</v>
      </c>
      <c r="J2102" s="56"/>
      <c r="K2102" s="56"/>
      <c r="L2102" s="56">
        <f t="shared" si="10"/>
        <v>0</v>
      </c>
      <c r="M2102" s="56"/>
    </row>
    <row r="2103" spans="1:13" s="117" customFormat="1" ht="12.75" customHeight="1" outlineLevel="2">
      <c r="A2103" s="110"/>
      <c r="B2103" s="111"/>
      <c r="C2103" s="112"/>
      <c r="D2103" s="111"/>
      <c r="E2103" s="113"/>
      <c r="F2103" s="114"/>
      <c r="G2103" s="113"/>
      <c r="H2103" s="96"/>
      <c r="I2103" s="115"/>
      <c r="J2103" s="116"/>
      <c r="K2103" s="116"/>
      <c r="L2103" s="116"/>
      <c r="M2103" s="116"/>
    </row>
    <row r="2104" spans="1:13" s="57" customFormat="1" ht="48" outlineLevel="2">
      <c r="A2104" s="118">
        <v>25</v>
      </c>
      <c r="B2104" s="67" t="s">
        <v>2273</v>
      </c>
      <c r="C2104" s="68" t="s">
        <v>2661</v>
      </c>
      <c r="D2104" s="58" t="s">
        <v>47</v>
      </c>
      <c r="E2104" s="59">
        <v>1</v>
      </c>
      <c r="F2104" s="98">
        <v>0</v>
      </c>
      <c r="G2104" s="59">
        <f t="shared" ref="G2104:G2143" si="11">E2104*(1+F2104/100)</f>
        <v>1</v>
      </c>
      <c r="H2104" s="94"/>
      <c r="I2104" s="119">
        <f t="shared" ref="I2104:I2143" si="12">E2104*H2104</f>
        <v>0</v>
      </c>
      <c r="J2104" s="56">
        <f>2*3.09</f>
        <v>6.18</v>
      </c>
      <c r="K2104" s="56">
        <v>18</v>
      </c>
      <c r="L2104" s="56">
        <f t="shared" si="10"/>
        <v>111.24</v>
      </c>
      <c r="M2104" s="56"/>
    </row>
    <row r="2105" spans="1:13" s="57" customFormat="1" ht="36" outlineLevel="2">
      <c r="A2105" s="118">
        <v>26</v>
      </c>
      <c r="B2105" s="67" t="s">
        <v>2274</v>
      </c>
      <c r="C2105" s="68" t="s">
        <v>2662</v>
      </c>
      <c r="D2105" s="58" t="s">
        <v>47</v>
      </c>
      <c r="E2105" s="59">
        <v>1</v>
      </c>
      <c r="F2105" s="98">
        <v>0</v>
      </c>
      <c r="G2105" s="59">
        <f t="shared" si="11"/>
        <v>1</v>
      </c>
      <c r="H2105" s="94"/>
      <c r="I2105" s="119">
        <f t="shared" si="12"/>
        <v>0</v>
      </c>
      <c r="J2105" s="56">
        <f>2*3.09</f>
        <v>6.18</v>
      </c>
      <c r="K2105" s="56">
        <v>14</v>
      </c>
      <c r="L2105" s="56">
        <f t="shared" si="10"/>
        <v>86.52</v>
      </c>
      <c r="M2105" s="56"/>
    </row>
    <row r="2106" spans="1:13" s="57" customFormat="1" ht="12" outlineLevel="2">
      <c r="A2106" s="118">
        <v>27</v>
      </c>
      <c r="B2106" s="67" t="s">
        <v>2275</v>
      </c>
      <c r="C2106" s="68" t="s">
        <v>2240</v>
      </c>
      <c r="D2106" s="58" t="s">
        <v>47</v>
      </c>
      <c r="E2106" s="59">
        <v>2</v>
      </c>
      <c r="F2106" s="98">
        <v>0</v>
      </c>
      <c r="G2106" s="59">
        <f t="shared" si="11"/>
        <v>2</v>
      </c>
      <c r="H2106" s="94"/>
      <c r="I2106" s="119">
        <f t="shared" si="12"/>
        <v>0</v>
      </c>
      <c r="J2106" s="56"/>
      <c r="K2106" s="56"/>
      <c r="L2106" s="56">
        <f t="shared" si="10"/>
        <v>0</v>
      </c>
      <c r="M2106" s="56"/>
    </row>
    <row r="2107" spans="1:13" s="57" customFormat="1" ht="36" outlineLevel="2">
      <c r="A2107" s="118">
        <v>28</v>
      </c>
      <c r="B2107" s="67" t="s">
        <v>2276</v>
      </c>
      <c r="C2107" s="68" t="s">
        <v>2663</v>
      </c>
      <c r="D2107" s="58" t="s">
        <v>47</v>
      </c>
      <c r="E2107" s="59">
        <v>1</v>
      </c>
      <c r="F2107" s="98">
        <v>0</v>
      </c>
      <c r="G2107" s="59">
        <f t="shared" si="11"/>
        <v>1</v>
      </c>
      <c r="H2107" s="94"/>
      <c r="I2107" s="119">
        <f t="shared" si="12"/>
        <v>0</v>
      </c>
      <c r="J2107" s="56">
        <v>2.2999999999999998</v>
      </c>
      <c r="K2107" s="56">
        <f>2+3.1*2+2</f>
        <v>10.199999999999999</v>
      </c>
      <c r="L2107" s="56">
        <f t="shared" si="10"/>
        <v>23.459999999999997</v>
      </c>
      <c r="M2107" s="56"/>
    </row>
    <row r="2108" spans="1:13" s="57" customFormat="1" ht="24" outlineLevel="2">
      <c r="A2108" s="118">
        <v>29</v>
      </c>
      <c r="B2108" s="67" t="s">
        <v>2277</v>
      </c>
      <c r="C2108" s="68" t="s">
        <v>2664</v>
      </c>
      <c r="D2108" s="58" t="s">
        <v>47</v>
      </c>
      <c r="E2108" s="59">
        <v>1</v>
      </c>
      <c r="F2108" s="98">
        <v>0</v>
      </c>
      <c r="G2108" s="59">
        <f t="shared" si="11"/>
        <v>1</v>
      </c>
      <c r="H2108" s="94"/>
      <c r="I2108" s="119">
        <f t="shared" si="12"/>
        <v>0</v>
      </c>
      <c r="J2108" s="56">
        <v>2.1</v>
      </c>
      <c r="K2108" s="56">
        <f>2+3.1*2+2</f>
        <v>10.199999999999999</v>
      </c>
      <c r="L2108" s="56">
        <f t="shared" si="10"/>
        <v>21.419999999999998</v>
      </c>
      <c r="M2108" s="56"/>
    </row>
    <row r="2109" spans="1:13" s="57" customFormat="1" ht="12" outlineLevel="2">
      <c r="A2109" s="118">
        <v>30</v>
      </c>
      <c r="B2109" s="67" t="s">
        <v>2278</v>
      </c>
      <c r="C2109" s="68" t="s">
        <v>2267</v>
      </c>
      <c r="D2109" s="58" t="s">
        <v>47</v>
      </c>
      <c r="E2109" s="59">
        <v>1</v>
      </c>
      <c r="F2109" s="98">
        <v>0</v>
      </c>
      <c r="G2109" s="59">
        <f t="shared" si="11"/>
        <v>1</v>
      </c>
      <c r="H2109" s="94"/>
      <c r="I2109" s="119">
        <f t="shared" si="12"/>
        <v>0</v>
      </c>
      <c r="J2109" s="56"/>
      <c r="K2109" s="56"/>
      <c r="L2109" s="56">
        <f t="shared" si="10"/>
        <v>0</v>
      </c>
      <c r="M2109" s="56"/>
    </row>
    <row r="2110" spans="1:13" s="57" customFormat="1" ht="12" outlineLevel="2">
      <c r="A2110" s="118">
        <v>31</v>
      </c>
      <c r="B2110" s="67" t="s">
        <v>2278</v>
      </c>
      <c r="C2110" s="68" t="s">
        <v>2665</v>
      </c>
      <c r="D2110" s="58" t="s">
        <v>47</v>
      </c>
      <c r="E2110" s="59">
        <v>1</v>
      </c>
      <c r="F2110" s="98">
        <v>0</v>
      </c>
      <c r="G2110" s="59">
        <f t="shared" si="11"/>
        <v>1</v>
      </c>
      <c r="H2110" s="94"/>
      <c r="I2110" s="119">
        <f t="shared" si="12"/>
        <v>0</v>
      </c>
      <c r="J2110" s="56"/>
      <c r="K2110" s="56"/>
      <c r="L2110" s="56">
        <f t="shared" si="10"/>
        <v>0</v>
      </c>
      <c r="M2110" s="56"/>
    </row>
    <row r="2111" spans="1:13" s="117" customFormat="1" ht="12.75" customHeight="1" outlineLevel="2">
      <c r="A2111" s="110"/>
      <c r="B2111" s="111"/>
      <c r="C2111" s="112"/>
      <c r="D2111" s="111"/>
      <c r="E2111" s="113"/>
      <c r="F2111" s="114"/>
      <c r="G2111" s="113"/>
      <c r="H2111" s="96"/>
      <c r="I2111" s="115"/>
      <c r="J2111" s="116"/>
      <c r="K2111" s="116"/>
      <c r="L2111" s="116"/>
      <c r="M2111" s="116"/>
    </row>
    <row r="2112" spans="1:13" s="57" customFormat="1" ht="108" outlineLevel="2">
      <c r="A2112" s="118">
        <v>32</v>
      </c>
      <c r="B2112" s="67" t="s">
        <v>2279</v>
      </c>
      <c r="C2112" s="68" t="s">
        <v>2666</v>
      </c>
      <c r="D2112" s="58" t="s">
        <v>47</v>
      </c>
      <c r="E2112" s="59">
        <v>1</v>
      </c>
      <c r="F2112" s="98">
        <v>0</v>
      </c>
      <c r="G2112" s="59">
        <f t="shared" si="11"/>
        <v>1</v>
      </c>
      <c r="H2112" s="94"/>
      <c r="I2112" s="119">
        <f t="shared" si="12"/>
        <v>0</v>
      </c>
      <c r="J2112" s="56">
        <f>2.75*3.85</f>
        <v>10.5875</v>
      </c>
      <c r="K2112" s="56">
        <v>16</v>
      </c>
      <c r="L2112" s="56">
        <f t="shared" si="10"/>
        <v>169.4</v>
      </c>
      <c r="M2112" s="56"/>
    </row>
    <row r="2113" spans="1:13" s="57" customFormat="1" ht="12" outlineLevel="2">
      <c r="A2113" s="118">
        <v>33</v>
      </c>
      <c r="B2113" s="67" t="s">
        <v>2280</v>
      </c>
      <c r="C2113" s="68" t="s">
        <v>2240</v>
      </c>
      <c r="D2113" s="58" t="s">
        <v>47</v>
      </c>
      <c r="E2113" s="59">
        <v>1</v>
      </c>
      <c r="F2113" s="98">
        <v>0</v>
      </c>
      <c r="G2113" s="59">
        <f t="shared" si="11"/>
        <v>1</v>
      </c>
      <c r="H2113" s="94"/>
      <c r="I2113" s="119">
        <f t="shared" si="12"/>
        <v>0</v>
      </c>
      <c r="J2113" s="56"/>
      <c r="K2113" s="56"/>
      <c r="L2113" s="56">
        <f t="shared" si="10"/>
        <v>0</v>
      </c>
      <c r="M2113" s="56"/>
    </row>
    <row r="2114" spans="1:13" s="57" customFormat="1" ht="12" outlineLevel="2">
      <c r="A2114" s="118">
        <v>34</v>
      </c>
      <c r="B2114" s="67" t="s">
        <v>2282</v>
      </c>
      <c r="C2114" s="68" t="s">
        <v>2248</v>
      </c>
      <c r="D2114" s="58" t="s">
        <v>47</v>
      </c>
      <c r="E2114" s="59">
        <v>1</v>
      </c>
      <c r="F2114" s="98">
        <v>0</v>
      </c>
      <c r="G2114" s="59">
        <f t="shared" si="11"/>
        <v>1</v>
      </c>
      <c r="H2114" s="94"/>
      <c r="I2114" s="119">
        <f t="shared" si="12"/>
        <v>0</v>
      </c>
      <c r="J2114" s="56"/>
      <c r="K2114" s="56"/>
      <c r="L2114" s="56">
        <f t="shared" si="10"/>
        <v>0</v>
      </c>
      <c r="M2114" s="56"/>
    </row>
    <row r="2115" spans="1:13" s="117" customFormat="1" ht="12.75" customHeight="1" outlineLevel="2">
      <c r="A2115" s="110"/>
      <c r="B2115" s="111"/>
      <c r="C2115" s="112"/>
      <c r="D2115" s="111"/>
      <c r="E2115" s="113"/>
      <c r="F2115" s="114"/>
      <c r="G2115" s="113"/>
      <c r="H2115" s="96"/>
      <c r="I2115" s="115"/>
      <c r="J2115" s="116"/>
      <c r="K2115" s="116"/>
      <c r="L2115" s="116"/>
      <c r="M2115" s="116"/>
    </row>
    <row r="2116" spans="1:13" s="57" customFormat="1" ht="108" outlineLevel="2">
      <c r="A2116" s="118">
        <v>35</v>
      </c>
      <c r="B2116" s="67" t="s">
        <v>2283</v>
      </c>
      <c r="C2116" s="68" t="s">
        <v>2667</v>
      </c>
      <c r="D2116" s="58" t="s">
        <v>47</v>
      </c>
      <c r="E2116" s="59">
        <v>1</v>
      </c>
      <c r="F2116" s="98">
        <v>0</v>
      </c>
      <c r="G2116" s="59">
        <f t="shared" si="11"/>
        <v>1</v>
      </c>
      <c r="H2116" s="94"/>
      <c r="I2116" s="119">
        <f t="shared" si="12"/>
        <v>0</v>
      </c>
      <c r="J2116" s="56">
        <f>2.75*3.85</f>
        <v>10.5875</v>
      </c>
      <c r="K2116" s="56">
        <v>22</v>
      </c>
      <c r="L2116" s="56">
        <f t="shared" si="10"/>
        <v>232.92500000000001</v>
      </c>
      <c r="M2116" s="56"/>
    </row>
    <row r="2117" spans="1:13" s="57" customFormat="1" ht="60" outlineLevel="2">
      <c r="A2117" s="118">
        <v>36</v>
      </c>
      <c r="B2117" s="67" t="s">
        <v>2284</v>
      </c>
      <c r="C2117" s="68" t="s">
        <v>2668</v>
      </c>
      <c r="D2117" s="58" t="s">
        <v>47</v>
      </c>
      <c r="E2117" s="59">
        <v>1</v>
      </c>
      <c r="F2117" s="98">
        <v>0</v>
      </c>
      <c r="G2117" s="59">
        <f t="shared" si="11"/>
        <v>1</v>
      </c>
      <c r="H2117" s="94"/>
      <c r="I2117" s="119">
        <f t="shared" si="12"/>
        <v>0</v>
      </c>
      <c r="J2117" s="56"/>
      <c r="K2117" s="56"/>
      <c r="L2117" s="56">
        <f t="shared" si="10"/>
        <v>0</v>
      </c>
      <c r="M2117" s="56"/>
    </row>
    <row r="2118" spans="1:13" s="57" customFormat="1" ht="12" outlineLevel="2">
      <c r="A2118" s="118">
        <v>37</v>
      </c>
      <c r="B2118" s="67" t="s">
        <v>2285</v>
      </c>
      <c r="C2118" s="68" t="s">
        <v>2248</v>
      </c>
      <c r="D2118" s="58" t="s">
        <v>47</v>
      </c>
      <c r="E2118" s="59">
        <v>1</v>
      </c>
      <c r="F2118" s="98">
        <v>0</v>
      </c>
      <c r="G2118" s="59">
        <f t="shared" si="11"/>
        <v>1</v>
      </c>
      <c r="H2118" s="94"/>
      <c r="I2118" s="119">
        <f t="shared" si="12"/>
        <v>0</v>
      </c>
      <c r="J2118" s="56"/>
      <c r="K2118" s="56"/>
      <c r="L2118" s="56">
        <f t="shared" si="10"/>
        <v>0</v>
      </c>
      <c r="M2118" s="56"/>
    </row>
    <row r="2119" spans="1:13" s="117" customFormat="1" ht="12.75" customHeight="1" outlineLevel="2">
      <c r="A2119" s="110"/>
      <c r="B2119" s="111"/>
      <c r="C2119" s="112"/>
      <c r="D2119" s="111"/>
      <c r="E2119" s="113"/>
      <c r="F2119" s="114"/>
      <c r="G2119" s="113"/>
      <c r="H2119" s="96"/>
      <c r="I2119" s="115"/>
      <c r="J2119" s="116"/>
      <c r="K2119" s="116"/>
      <c r="L2119" s="116"/>
      <c r="M2119" s="116"/>
    </row>
    <row r="2120" spans="1:13" s="57" customFormat="1" ht="48" outlineLevel="2">
      <c r="A2120" s="118">
        <v>38</v>
      </c>
      <c r="B2120" s="67" t="s">
        <v>2286</v>
      </c>
      <c r="C2120" s="68" t="s">
        <v>2669</v>
      </c>
      <c r="D2120" s="58" t="s">
        <v>47</v>
      </c>
      <c r="E2120" s="59">
        <v>1</v>
      </c>
      <c r="F2120" s="98">
        <v>0</v>
      </c>
      <c r="G2120" s="59">
        <f t="shared" si="11"/>
        <v>1</v>
      </c>
      <c r="H2120" s="94"/>
      <c r="I2120" s="119">
        <f t="shared" si="12"/>
        <v>0</v>
      </c>
      <c r="J2120" s="56">
        <f>2.9*2.6</f>
        <v>7.54</v>
      </c>
      <c r="K2120" s="56">
        <v>10</v>
      </c>
      <c r="L2120" s="56">
        <f t="shared" si="10"/>
        <v>75.400000000000006</v>
      </c>
      <c r="M2120" s="56"/>
    </row>
    <row r="2121" spans="1:13" s="57" customFormat="1" ht="12" outlineLevel="2">
      <c r="A2121" s="118">
        <v>39</v>
      </c>
      <c r="B2121" s="67" t="s">
        <v>2287</v>
      </c>
      <c r="C2121" s="68" t="s">
        <v>2240</v>
      </c>
      <c r="D2121" s="58" t="s">
        <v>47</v>
      </c>
      <c r="E2121" s="59">
        <v>1</v>
      </c>
      <c r="F2121" s="98">
        <v>0</v>
      </c>
      <c r="G2121" s="59">
        <f t="shared" si="11"/>
        <v>1</v>
      </c>
      <c r="H2121" s="94"/>
      <c r="I2121" s="119">
        <f t="shared" si="12"/>
        <v>0</v>
      </c>
      <c r="J2121" s="56"/>
      <c r="K2121" s="56"/>
      <c r="L2121" s="56">
        <f t="shared" si="10"/>
        <v>0</v>
      </c>
      <c r="M2121" s="56"/>
    </row>
    <row r="2122" spans="1:13" s="57" customFormat="1" ht="12" outlineLevel="2">
      <c r="A2122" s="118">
        <v>40</v>
      </c>
      <c r="B2122" s="67" t="s">
        <v>2288</v>
      </c>
      <c r="C2122" s="68" t="s">
        <v>2289</v>
      </c>
      <c r="D2122" s="58" t="s">
        <v>47</v>
      </c>
      <c r="E2122" s="59">
        <v>1</v>
      </c>
      <c r="F2122" s="98">
        <v>0</v>
      </c>
      <c r="G2122" s="59">
        <f t="shared" si="11"/>
        <v>1</v>
      </c>
      <c r="H2122" s="94"/>
      <c r="I2122" s="119">
        <f t="shared" si="12"/>
        <v>0</v>
      </c>
      <c r="J2122" s="56">
        <v>1800</v>
      </c>
      <c r="K2122" s="56">
        <f>(2.9+2.6*2)</f>
        <v>8.1</v>
      </c>
      <c r="L2122" s="56">
        <f t="shared" si="10"/>
        <v>14580</v>
      </c>
      <c r="M2122" s="56"/>
    </row>
    <row r="2123" spans="1:13" s="57" customFormat="1" ht="12" outlineLevel="2">
      <c r="A2123" s="118">
        <v>41</v>
      </c>
      <c r="B2123" s="67" t="s">
        <v>2290</v>
      </c>
      <c r="C2123" s="68" t="s">
        <v>2248</v>
      </c>
      <c r="D2123" s="58" t="s">
        <v>47</v>
      </c>
      <c r="E2123" s="59">
        <v>1</v>
      </c>
      <c r="F2123" s="98">
        <v>0</v>
      </c>
      <c r="G2123" s="59">
        <f t="shared" si="11"/>
        <v>1</v>
      </c>
      <c r="H2123" s="94"/>
      <c r="I2123" s="119">
        <f t="shared" si="12"/>
        <v>0</v>
      </c>
      <c r="J2123" s="56"/>
      <c r="K2123" s="56"/>
      <c r="L2123" s="56">
        <f t="shared" si="10"/>
        <v>0</v>
      </c>
      <c r="M2123" s="56"/>
    </row>
    <row r="2124" spans="1:13" s="57" customFormat="1" ht="12" outlineLevel="2">
      <c r="A2124" s="118">
        <v>42</v>
      </c>
      <c r="B2124" s="67" t="s">
        <v>2291</v>
      </c>
      <c r="C2124" s="68" t="s">
        <v>2665</v>
      </c>
      <c r="D2124" s="58" t="s">
        <v>47</v>
      </c>
      <c r="E2124" s="59">
        <v>1</v>
      </c>
      <c r="F2124" s="98">
        <v>0</v>
      </c>
      <c r="G2124" s="59">
        <f t="shared" si="11"/>
        <v>1</v>
      </c>
      <c r="H2124" s="94"/>
      <c r="I2124" s="119">
        <f t="shared" si="12"/>
        <v>0</v>
      </c>
      <c r="J2124" s="56"/>
      <c r="K2124" s="56"/>
      <c r="L2124" s="56">
        <f t="shared" si="10"/>
        <v>0</v>
      </c>
      <c r="M2124" s="56"/>
    </row>
    <row r="2125" spans="1:13" s="117" customFormat="1" ht="12.75" customHeight="1" outlineLevel="2">
      <c r="A2125" s="110"/>
      <c r="B2125" s="111"/>
      <c r="C2125" s="112"/>
      <c r="D2125" s="111"/>
      <c r="E2125" s="113"/>
      <c r="F2125" s="114"/>
      <c r="G2125" s="113"/>
      <c r="H2125" s="96"/>
      <c r="I2125" s="115"/>
      <c r="J2125" s="116"/>
      <c r="K2125" s="116"/>
      <c r="L2125" s="116"/>
      <c r="M2125" s="116"/>
    </row>
    <row r="2126" spans="1:13" s="57" customFormat="1" ht="108" outlineLevel="2">
      <c r="A2126" s="118">
        <v>43</v>
      </c>
      <c r="B2126" s="67" t="s">
        <v>2292</v>
      </c>
      <c r="C2126" s="68" t="s">
        <v>2670</v>
      </c>
      <c r="D2126" s="58" t="s">
        <v>47</v>
      </c>
      <c r="E2126" s="59">
        <v>1</v>
      </c>
      <c r="F2126" s="98">
        <v>0</v>
      </c>
      <c r="G2126" s="59">
        <f t="shared" si="11"/>
        <v>1</v>
      </c>
      <c r="H2126" s="94"/>
      <c r="I2126" s="119">
        <f t="shared" si="12"/>
        <v>0</v>
      </c>
      <c r="J2126" s="56">
        <f>1.44*3.43</f>
        <v>4.9392000000000005</v>
      </c>
      <c r="K2126" s="56">
        <v>22</v>
      </c>
      <c r="L2126" s="56">
        <f t="shared" si="10"/>
        <v>108.66240000000001</v>
      </c>
      <c r="M2126" s="56"/>
    </row>
    <row r="2127" spans="1:13" s="57" customFormat="1" ht="60" outlineLevel="2">
      <c r="A2127" s="118">
        <v>44</v>
      </c>
      <c r="B2127" s="67" t="s">
        <v>2293</v>
      </c>
      <c r="C2127" s="68" t="s">
        <v>2668</v>
      </c>
      <c r="D2127" s="58" t="s">
        <v>47</v>
      </c>
      <c r="E2127" s="59">
        <v>1</v>
      </c>
      <c r="F2127" s="98">
        <v>0</v>
      </c>
      <c r="G2127" s="59">
        <f t="shared" si="11"/>
        <v>1</v>
      </c>
      <c r="H2127" s="94"/>
      <c r="I2127" s="119">
        <f t="shared" si="12"/>
        <v>0</v>
      </c>
      <c r="J2127" s="56"/>
      <c r="K2127" s="56"/>
      <c r="L2127" s="56">
        <f t="shared" si="10"/>
        <v>0</v>
      </c>
      <c r="M2127" s="56"/>
    </row>
    <row r="2128" spans="1:13" s="57" customFormat="1" ht="12" outlineLevel="2">
      <c r="A2128" s="118">
        <v>45</v>
      </c>
      <c r="B2128" s="67" t="s">
        <v>2294</v>
      </c>
      <c r="C2128" s="68" t="s">
        <v>2248</v>
      </c>
      <c r="D2128" s="58" t="s">
        <v>47</v>
      </c>
      <c r="E2128" s="59">
        <v>1</v>
      </c>
      <c r="F2128" s="98">
        <v>0</v>
      </c>
      <c r="G2128" s="59">
        <f t="shared" si="11"/>
        <v>1</v>
      </c>
      <c r="H2128" s="94"/>
      <c r="I2128" s="119">
        <f t="shared" si="12"/>
        <v>0</v>
      </c>
      <c r="J2128" s="56"/>
      <c r="K2128" s="56"/>
      <c r="L2128" s="56">
        <f t="shared" si="10"/>
        <v>0</v>
      </c>
      <c r="M2128" s="56"/>
    </row>
    <row r="2129" spans="1:13" s="117" customFormat="1" ht="12.75" customHeight="1" outlineLevel="2">
      <c r="A2129" s="110"/>
      <c r="B2129" s="111"/>
      <c r="C2129" s="112"/>
      <c r="D2129" s="111"/>
      <c r="E2129" s="113"/>
      <c r="F2129" s="114"/>
      <c r="G2129" s="113"/>
      <c r="H2129" s="96"/>
      <c r="I2129" s="115"/>
      <c r="J2129" s="116"/>
      <c r="K2129" s="116"/>
      <c r="L2129" s="116"/>
      <c r="M2129" s="116"/>
    </row>
    <row r="2130" spans="1:13" s="57" customFormat="1" ht="24" outlineLevel="2">
      <c r="A2130" s="118">
        <v>46</v>
      </c>
      <c r="B2130" s="67" t="s">
        <v>2295</v>
      </c>
      <c r="C2130" s="68" t="s">
        <v>2296</v>
      </c>
      <c r="D2130" s="58" t="s">
        <v>47</v>
      </c>
      <c r="E2130" s="59">
        <v>2</v>
      </c>
      <c r="F2130" s="98">
        <v>0</v>
      </c>
      <c r="G2130" s="59">
        <f t="shared" si="11"/>
        <v>2</v>
      </c>
      <c r="H2130" s="94"/>
      <c r="I2130" s="119">
        <f t="shared" si="12"/>
        <v>0</v>
      </c>
      <c r="J2130" s="56">
        <f>0.8*2.05</f>
        <v>1.64</v>
      </c>
      <c r="K2130" s="56">
        <v>6000</v>
      </c>
      <c r="L2130" s="56">
        <f t="shared" si="10"/>
        <v>9840</v>
      </c>
      <c r="M2130" s="56">
        <v>12</v>
      </c>
    </row>
    <row r="2131" spans="1:13" s="57" customFormat="1" ht="12" outlineLevel="2">
      <c r="A2131" s="118">
        <v>47</v>
      </c>
      <c r="B2131" s="67" t="s">
        <v>2297</v>
      </c>
      <c r="C2131" s="68" t="s">
        <v>2240</v>
      </c>
      <c r="D2131" s="58" t="s">
        <v>47</v>
      </c>
      <c r="E2131" s="59">
        <v>2</v>
      </c>
      <c r="F2131" s="98">
        <v>0</v>
      </c>
      <c r="G2131" s="59">
        <f t="shared" si="11"/>
        <v>2</v>
      </c>
      <c r="H2131" s="94"/>
      <c r="I2131" s="119">
        <f t="shared" si="12"/>
        <v>0</v>
      </c>
      <c r="J2131" s="56"/>
      <c r="K2131" s="56"/>
      <c r="L2131" s="56">
        <f t="shared" si="10"/>
        <v>0</v>
      </c>
      <c r="M2131" s="56"/>
    </row>
    <row r="2132" spans="1:13" s="57" customFormat="1" ht="12" outlineLevel="2">
      <c r="A2132" s="118">
        <v>48</v>
      </c>
      <c r="B2132" s="67" t="s">
        <v>2298</v>
      </c>
      <c r="C2132" s="68" t="s">
        <v>2299</v>
      </c>
      <c r="D2132" s="58" t="s">
        <v>47</v>
      </c>
      <c r="E2132" s="59">
        <v>2</v>
      </c>
      <c r="F2132" s="98">
        <v>0</v>
      </c>
      <c r="G2132" s="59">
        <f t="shared" si="11"/>
        <v>2</v>
      </c>
      <c r="H2132" s="94"/>
      <c r="I2132" s="119">
        <f t="shared" si="12"/>
        <v>0</v>
      </c>
      <c r="J2132" s="56">
        <f>5.8+1.5</f>
        <v>7.3</v>
      </c>
      <c r="K2132" s="56"/>
      <c r="L2132" s="56">
        <f t="shared" si="10"/>
        <v>0</v>
      </c>
      <c r="M2132" s="56"/>
    </row>
    <row r="2133" spans="1:13" s="57" customFormat="1" ht="12" outlineLevel="2">
      <c r="A2133" s="118">
        <v>49</v>
      </c>
      <c r="B2133" s="67" t="s">
        <v>2300</v>
      </c>
      <c r="C2133" s="68" t="s">
        <v>2248</v>
      </c>
      <c r="D2133" s="58" t="s">
        <v>47</v>
      </c>
      <c r="E2133" s="59">
        <v>2</v>
      </c>
      <c r="F2133" s="98">
        <v>0</v>
      </c>
      <c r="G2133" s="59">
        <f t="shared" si="11"/>
        <v>2</v>
      </c>
      <c r="H2133" s="94"/>
      <c r="I2133" s="119">
        <f t="shared" si="12"/>
        <v>0</v>
      </c>
      <c r="J2133" s="56"/>
      <c r="K2133" s="56"/>
      <c r="L2133" s="56">
        <f t="shared" si="10"/>
        <v>0</v>
      </c>
      <c r="M2133" s="56"/>
    </row>
    <row r="2134" spans="1:13" s="117" customFormat="1" ht="12.75" customHeight="1" outlineLevel="2">
      <c r="A2134" s="110"/>
      <c r="B2134" s="111"/>
      <c r="C2134" s="112"/>
      <c r="D2134" s="111"/>
      <c r="E2134" s="113"/>
      <c r="F2134" s="114"/>
      <c r="G2134" s="113"/>
      <c r="H2134" s="96"/>
      <c r="I2134" s="115"/>
      <c r="J2134" s="116"/>
      <c r="K2134" s="116"/>
      <c r="L2134" s="116"/>
      <c r="M2134" s="116"/>
    </row>
    <row r="2135" spans="1:13" s="57" customFormat="1" ht="48" outlineLevel="2">
      <c r="A2135" s="118">
        <v>50</v>
      </c>
      <c r="B2135" s="67" t="s">
        <v>2301</v>
      </c>
      <c r="C2135" s="68" t="s">
        <v>2302</v>
      </c>
      <c r="D2135" s="58" t="s">
        <v>47</v>
      </c>
      <c r="E2135" s="59">
        <v>1</v>
      </c>
      <c r="F2135" s="98">
        <v>0</v>
      </c>
      <c r="G2135" s="59">
        <f t="shared" si="11"/>
        <v>1</v>
      </c>
      <c r="H2135" s="94"/>
      <c r="I2135" s="119">
        <f t="shared" si="12"/>
        <v>0</v>
      </c>
      <c r="J2135" s="56">
        <f>1.5*2.65</f>
        <v>3.9749999999999996</v>
      </c>
      <c r="K2135" s="56">
        <v>16</v>
      </c>
      <c r="L2135" s="56">
        <f t="shared" si="10"/>
        <v>63.599999999999994</v>
      </c>
      <c r="M2135" s="56"/>
    </row>
    <row r="2136" spans="1:13" s="57" customFormat="1" ht="12" outlineLevel="2">
      <c r="A2136" s="118">
        <v>51</v>
      </c>
      <c r="B2136" s="67" t="s">
        <v>2303</v>
      </c>
      <c r="C2136" s="68" t="s">
        <v>2240</v>
      </c>
      <c r="D2136" s="58" t="s">
        <v>47</v>
      </c>
      <c r="E2136" s="59">
        <v>1</v>
      </c>
      <c r="F2136" s="98">
        <v>0</v>
      </c>
      <c r="G2136" s="59">
        <f t="shared" si="11"/>
        <v>1</v>
      </c>
      <c r="H2136" s="94"/>
      <c r="I2136" s="119">
        <f t="shared" si="12"/>
        <v>0</v>
      </c>
      <c r="J2136" s="56"/>
      <c r="K2136" s="56"/>
      <c r="L2136" s="56">
        <f t="shared" si="10"/>
        <v>0</v>
      </c>
      <c r="M2136" s="56"/>
    </row>
    <row r="2137" spans="1:13" s="57" customFormat="1" ht="12" outlineLevel="2">
      <c r="A2137" s="118">
        <v>52</v>
      </c>
      <c r="B2137" s="67" t="s">
        <v>2304</v>
      </c>
      <c r="C2137" s="68" t="s">
        <v>2262</v>
      </c>
      <c r="D2137" s="58" t="s">
        <v>47</v>
      </c>
      <c r="E2137" s="59">
        <v>1</v>
      </c>
      <c r="F2137" s="98">
        <v>0</v>
      </c>
      <c r="G2137" s="59">
        <f t="shared" si="11"/>
        <v>1</v>
      </c>
      <c r="H2137" s="94"/>
      <c r="I2137" s="119">
        <f t="shared" si="12"/>
        <v>0</v>
      </c>
      <c r="J2137" s="56">
        <v>2100</v>
      </c>
      <c r="K2137" s="56">
        <f>(1.5+2.65*2)</f>
        <v>6.8</v>
      </c>
      <c r="L2137" s="56">
        <f t="shared" si="10"/>
        <v>14280</v>
      </c>
      <c r="M2137" s="56"/>
    </row>
    <row r="2138" spans="1:13" s="57" customFormat="1" ht="12" outlineLevel="2">
      <c r="A2138" s="118">
        <v>53</v>
      </c>
      <c r="B2138" s="67" t="s">
        <v>2305</v>
      </c>
      <c r="C2138" s="68" t="s">
        <v>2248</v>
      </c>
      <c r="D2138" s="58" t="s">
        <v>47</v>
      </c>
      <c r="E2138" s="59">
        <v>1</v>
      </c>
      <c r="F2138" s="98">
        <v>0</v>
      </c>
      <c r="G2138" s="59">
        <f t="shared" si="11"/>
        <v>1</v>
      </c>
      <c r="H2138" s="94"/>
      <c r="I2138" s="119">
        <f t="shared" si="12"/>
        <v>0</v>
      </c>
      <c r="J2138" s="56"/>
      <c r="K2138" s="56"/>
      <c r="L2138" s="56">
        <f t="shared" si="10"/>
        <v>0</v>
      </c>
      <c r="M2138" s="56"/>
    </row>
    <row r="2139" spans="1:13" s="117" customFormat="1" ht="12.75" customHeight="1" outlineLevel="2">
      <c r="A2139" s="110"/>
      <c r="B2139" s="111"/>
      <c r="C2139" s="112"/>
      <c r="D2139" s="111"/>
      <c r="E2139" s="113"/>
      <c r="F2139" s="114"/>
      <c r="G2139" s="113"/>
      <c r="H2139" s="96"/>
      <c r="I2139" s="115"/>
      <c r="J2139" s="116"/>
      <c r="K2139" s="116"/>
      <c r="L2139" s="116"/>
      <c r="M2139" s="116"/>
    </row>
    <row r="2140" spans="1:13" s="57" customFormat="1" ht="48" outlineLevel="2">
      <c r="A2140" s="118">
        <v>54</v>
      </c>
      <c r="B2140" s="67" t="s">
        <v>2306</v>
      </c>
      <c r="C2140" s="68" t="s">
        <v>2307</v>
      </c>
      <c r="D2140" s="58" t="s">
        <v>47</v>
      </c>
      <c r="E2140" s="59">
        <v>2</v>
      </c>
      <c r="F2140" s="98">
        <v>0</v>
      </c>
      <c r="G2140" s="59">
        <f t="shared" si="11"/>
        <v>2</v>
      </c>
      <c r="H2140" s="94"/>
      <c r="I2140" s="119">
        <f t="shared" si="12"/>
        <v>0</v>
      </c>
      <c r="J2140" s="56">
        <f>1.45*2.75</f>
        <v>3.9874999999999998</v>
      </c>
      <c r="K2140" s="56">
        <v>10.5</v>
      </c>
      <c r="L2140" s="56">
        <f t="shared" si="10"/>
        <v>41.868749999999999</v>
      </c>
      <c r="M2140" s="56"/>
    </row>
    <row r="2141" spans="1:13" s="57" customFormat="1" ht="12" outlineLevel="2">
      <c r="A2141" s="118">
        <v>55</v>
      </c>
      <c r="B2141" s="67" t="s">
        <v>2308</v>
      </c>
      <c r="C2141" s="68" t="s">
        <v>2240</v>
      </c>
      <c r="D2141" s="58" t="s">
        <v>47</v>
      </c>
      <c r="E2141" s="59">
        <v>2</v>
      </c>
      <c r="F2141" s="98">
        <v>0</v>
      </c>
      <c r="G2141" s="59">
        <f t="shared" si="11"/>
        <v>2</v>
      </c>
      <c r="H2141" s="94"/>
      <c r="I2141" s="119">
        <f t="shared" si="12"/>
        <v>0</v>
      </c>
      <c r="J2141" s="56"/>
      <c r="K2141" s="56"/>
      <c r="L2141" s="56">
        <f t="shared" si="10"/>
        <v>0</v>
      </c>
      <c r="M2141" s="56"/>
    </row>
    <row r="2142" spans="1:13" s="57" customFormat="1" ht="12" outlineLevel="2">
      <c r="A2142" s="118">
        <v>56</v>
      </c>
      <c r="B2142" s="67" t="s">
        <v>2309</v>
      </c>
      <c r="C2142" s="68" t="s">
        <v>2262</v>
      </c>
      <c r="D2142" s="58" t="s">
        <v>47</v>
      </c>
      <c r="E2142" s="59">
        <v>2</v>
      </c>
      <c r="F2142" s="98">
        <v>0</v>
      </c>
      <c r="G2142" s="59">
        <f t="shared" si="11"/>
        <v>2</v>
      </c>
      <c r="H2142" s="94"/>
      <c r="I2142" s="119">
        <f t="shared" si="12"/>
        <v>0</v>
      </c>
      <c r="J2142" s="56">
        <v>2100</v>
      </c>
      <c r="K2142" s="56">
        <f>1.45*2.75*2</f>
        <v>7.9749999999999996</v>
      </c>
      <c r="L2142" s="56">
        <f t="shared" si="10"/>
        <v>16747.5</v>
      </c>
      <c r="M2142" s="56"/>
    </row>
    <row r="2143" spans="1:13" s="57" customFormat="1" ht="12" outlineLevel="2">
      <c r="A2143" s="118">
        <v>57</v>
      </c>
      <c r="B2143" s="67" t="s">
        <v>2310</v>
      </c>
      <c r="C2143" s="68" t="s">
        <v>2248</v>
      </c>
      <c r="D2143" s="58" t="s">
        <v>47</v>
      </c>
      <c r="E2143" s="59">
        <v>2</v>
      </c>
      <c r="F2143" s="98">
        <v>0</v>
      </c>
      <c r="G2143" s="59">
        <f t="shared" si="11"/>
        <v>2</v>
      </c>
      <c r="H2143" s="94"/>
      <c r="I2143" s="119">
        <f t="shared" si="12"/>
        <v>0</v>
      </c>
      <c r="J2143" s="56"/>
      <c r="K2143" s="56"/>
      <c r="L2143" s="56">
        <f t="shared" si="10"/>
        <v>0</v>
      </c>
      <c r="M2143" s="56"/>
    </row>
    <row r="2144" spans="1:13" s="117" customFormat="1" ht="12.75" customHeight="1" outlineLevel="2">
      <c r="A2144" s="110"/>
      <c r="B2144" s="111"/>
      <c r="C2144" s="112"/>
      <c r="D2144" s="111"/>
      <c r="E2144" s="113"/>
      <c r="F2144" s="114"/>
      <c r="G2144" s="113"/>
      <c r="H2144" s="96"/>
      <c r="I2144" s="115"/>
      <c r="J2144" s="116"/>
      <c r="K2144" s="116"/>
      <c r="L2144" s="116"/>
      <c r="M2144" s="116"/>
    </row>
    <row r="2145" spans="1:13" s="57" customFormat="1" ht="48" outlineLevel="2">
      <c r="A2145" s="118">
        <v>58</v>
      </c>
      <c r="B2145" s="67" t="s">
        <v>2311</v>
      </c>
      <c r="C2145" s="68" t="s">
        <v>2671</v>
      </c>
      <c r="D2145" s="58" t="s">
        <v>47</v>
      </c>
      <c r="E2145" s="59">
        <v>2</v>
      </c>
      <c r="F2145" s="98">
        <v>0</v>
      </c>
      <c r="G2145" s="59">
        <f t="shared" ref="G2145:G2214" si="13">E2145*(1+F2145/100)</f>
        <v>2</v>
      </c>
      <c r="H2145" s="94"/>
      <c r="I2145" s="119">
        <f t="shared" ref="I2145:I2214" si="14">E2145*H2145</f>
        <v>0</v>
      </c>
      <c r="J2145" s="56">
        <f>0.9*2</f>
        <v>1.8</v>
      </c>
      <c r="K2145" s="56">
        <v>6000</v>
      </c>
      <c r="L2145" s="56">
        <f t="shared" si="10"/>
        <v>10800</v>
      </c>
      <c r="M2145" s="56">
        <f>L2145+1000</f>
        <v>11800</v>
      </c>
    </row>
    <row r="2146" spans="1:13" s="57" customFormat="1" ht="12" outlineLevel="2">
      <c r="A2146" s="118">
        <v>59</v>
      </c>
      <c r="B2146" s="67" t="s">
        <v>2312</v>
      </c>
      <c r="C2146" s="68" t="s">
        <v>2672</v>
      </c>
      <c r="D2146" s="58" t="s">
        <v>47</v>
      </c>
      <c r="E2146" s="59">
        <v>2</v>
      </c>
      <c r="F2146" s="98">
        <v>0</v>
      </c>
      <c r="G2146" s="59">
        <f t="shared" si="13"/>
        <v>2</v>
      </c>
      <c r="H2146" s="94"/>
      <c r="I2146" s="119">
        <f t="shared" si="14"/>
        <v>0</v>
      </c>
      <c r="J2146" s="56"/>
      <c r="K2146" s="56"/>
      <c r="L2146" s="56">
        <f t="shared" si="10"/>
        <v>0</v>
      </c>
      <c r="M2146" s="56"/>
    </row>
    <row r="2147" spans="1:13" s="57" customFormat="1" ht="12" outlineLevel="2">
      <c r="A2147" s="118">
        <v>60</v>
      </c>
      <c r="B2147" s="67" t="s">
        <v>2313</v>
      </c>
      <c r="C2147" s="68" t="s">
        <v>2314</v>
      </c>
      <c r="D2147" s="58" t="s">
        <v>47</v>
      </c>
      <c r="E2147" s="59">
        <v>2</v>
      </c>
      <c r="F2147" s="98">
        <v>0</v>
      </c>
      <c r="G2147" s="59">
        <f t="shared" si="13"/>
        <v>2</v>
      </c>
      <c r="H2147" s="94"/>
      <c r="I2147" s="119">
        <f t="shared" si="14"/>
        <v>0</v>
      </c>
      <c r="J2147" s="56"/>
      <c r="K2147" s="56"/>
      <c r="L2147" s="56">
        <f t="shared" si="10"/>
        <v>0</v>
      </c>
      <c r="M2147" s="56"/>
    </row>
    <row r="2148" spans="1:13" s="57" customFormat="1" ht="12" outlineLevel="2">
      <c r="A2148" s="118">
        <v>61</v>
      </c>
      <c r="B2148" s="67" t="s">
        <v>2315</v>
      </c>
      <c r="C2148" s="68" t="s">
        <v>2242</v>
      </c>
      <c r="D2148" s="58" t="s">
        <v>47</v>
      </c>
      <c r="E2148" s="59">
        <v>2</v>
      </c>
      <c r="F2148" s="98">
        <v>0</v>
      </c>
      <c r="G2148" s="59">
        <f t="shared" si="13"/>
        <v>2</v>
      </c>
      <c r="H2148" s="94"/>
      <c r="I2148" s="119">
        <f t="shared" si="14"/>
        <v>0</v>
      </c>
      <c r="J2148" s="56">
        <v>1800</v>
      </c>
      <c r="K2148" s="56">
        <f>0.9+4</f>
        <v>4.9000000000000004</v>
      </c>
      <c r="L2148" s="56">
        <f t="shared" si="10"/>
        <v>8820</v>
      </c>
      <c r="M2148" s="56"/>
    </row>
    <row r="2149" spans="1:13" s="57" customFormat="1" ht="12" outlineLevel="2">
      <c r="A2149" s="118">
        <v>62</v>
      </c>
      <c r="B2149" s="67" t="s">
        <v>2316</v>
      </c>
      <c r="C2149" s="68" t="s">
        <v>2248</v>
      </c>
      <c r="D2149" s="58" t="s">
        <v>47</v>
      </c>
      <c r="E2149" s="59">
        <v>2</v>
      </c>
      <c r="F2149" s="98">
        <v>0</v>
      </c>
      <c r="G2149" s="59">
        <f t="shared" si="13"/>
        <v>2</v>
      </c>
      <c r="H2149" s="94"/>
      <c r="I2149" s="119">
        <f t="shared" si="14"/>
        <v>0</v>
      </c>
      <c r="J2149" s="56"/>
      <c r="K2149" s="56"/>
      <c r="L2149" s="56">
        <f t="shared" si="10"/>
        <v>0</v>
      </c>
      <c r="M2149" s="56"/>
    </row>
    <row r="2150" spans="1:13" s="117" customFormat="1" ht="12.75" customHeight="1" outlineLevel="2">
      <c r="A2150" s="110"/>
      <c r="B2150" s="111"/>
      <c r="C2150" s="112"/>
      <c r="D2150" s="111"/>
      <c r="E2150" s="113"/>
      <c r="F2150" s="114"/>
      <c r="G2150" s="113"/>
      <c r="H2150" s="96"/>
      <c r="I2150" s="115"/>
      <c r="J2150" s="116"/>
      <c r="K2150" s="116"/>
      <c r="L2150" s="116"/>
      <c r="M2150" s="116"/>
    </row>
    <row r="2151" spans="1:13" s="57" customFormat="1" ht="36" outlineLevel="2">
      <c r="A2151" s="118">
        <v>63</v>
      </c>
      <c r="B2151" s="67" t="s">
        <v>2317</v>
      </c>
      <c r="C2151" s="68" t="s">
        <v>2673</v>
      </c>
      <c r="D2151" s="58" t="s">
        <v>47</v>
      </c>
      <c r="E2151" s="59">
        <v>16</v>
      </c>
      <c r="F2151" s="98">
        <v>0</v>
      </c>
      <c r="G2151" s="59">
        <f t="shared" si="13"/>
        <v>16</v>
      </c>
      <c r="H2151" s="94"/>
      <c r="I2151" s="119">
        <f t="shared" si="14"/>
        <v>0</v>
      </c>
      <c r="J2151" s="56">
        <f>0.6*2</f>
        <v>1.2</v>
      </c>
      <c r="K2151" s="56">
        <v>9700</v>
      </c>
      <c r="L2151" s="56">
        <f t="shared" si="10"/>
        <v>11640</v>
      </c>
      <c r="M2151" s="56"/>
    </row>
    <row r="2152" spans="1:13" s="57" customFormat="1" ht="12" outlineLevel="2">
      <c r="A2152" s="118">
        <v>64</v>
      </c>
      <c r="B2152" s="67" t="s">
        <v>2674</v>
      </c>
      <c r="C2152" s="68" t="s">
        <v>2675</v>
      </c>
      <c r="D2152" s="58" t="s">
        <v>47</v>
      </c>
      <c r="E2152" s="59">
        <v>8</v>
      </c>
      <c r="F2152" s="98">
        <v>0</v>
      </c>
      <c r="G2152" s="59">
        <f t="shared" si="13"/>
        <v>8</v>
      </c>
      <c r="H2152" s="94"/>
      <c r="I2152" s="119">
        <f t="shared" si="14"/>
        <v>0</v>
      </c>
      <c r="J2152" s="56"/>
      <c r="K2152" s="56"/>
      <c r="L2152" s="56">
        <f t="shared" si="10"/>
        <v>0</v>
      </c>
      <c r="M2152" s="56"/>
    </row>
    <row r="2153" spans="1:13" s="57" customFormat="1" ht="12" outlineLevel="2">
      <c r="A2153" s="118">
        <v>65</v>
      </c>
      <c r="B2153" s="67" t="s">
        <v>2676</v>
      </c>
      <c r="C2153" s="68" t="s">
        <v>2240</v>
      </c>
      <c r="D2153" s="58" t="s">
        <v>47</v>
      </c>
      <c r="E2153" s="59">
        <v>8</v>
      </c>
      <c r="F2153" s="98">
        <v>0</v>
      </c>
      <c r="G2153" s="59">
        <f t="shared" si="13"/>
        <v>8</v>
      </c>
      <c r="H2153" s="94"/>
      <c r="I2153" s="119">
        <f t="shared" si="14"/>
        <v>0</v>
      </c>
      <c r="J2153" s="56"/>
      <c r="K2153" s="56"/>
      <c r="L2153" s="56">
        <f t="shared" si="10"/>
        <v>0</v>
      </c>
      <c r="M2153" s="56"/>
    </row>
    <row r="2154" spans="1:13" s="57" customFormat="1" ht="12" outlineLevel="2">
      <c r="A2154" s="118">
        <v>66</v>
      </c>
      <c r="B2154" s="67" t="s">
        <v>2318</v>
      </c>
      <c r="C2154" s="68" t="s">
        <v>2248</v>
      </c>
      <c r="D2154" s="58" t="s">
        <v>47</v>
      </c>
      <c r="E2154" s="59">
        <v>16</v>
      </c>
      <c r="F2154" s="98">
        <v>0</v>
      </c>
      <c r="G2154" s="59">
        <f t="shared" si="13"/>
        <v>16</v>
      </c>
      <c r="H2154" s="94"/>
      <c r="I2154" s="119">
        <f t="shared" si="14"/>
        <v>0</v>
      </c>
      <c r="J2154" s="56"/>
      <c r="K2154" s="56"/>
      <c r="L2154" s="56">
        <f t="shared" si="10"/>
        <v>0</v>
      </c>
      <c r="M2154" s="56"/>
    </row>
    <row r="2155" spans="1:13" s="117" customFormat="1" ht="12.75" customHeight="1" outlineLevel="2">
      <c r="A2155" s="110"/>
      <c r="B2155" s="111"/>
      <c r="C2155" s="112"/>
      <c r="D2155" s="111"/>
      <c r="E2155" s="113"/>
      <c r="F2155" s="114"/>
      <c r="G2155" s="113"/>
      <c r="H2155" s="96"/>
      <c r="I2155" s="115"/>
      <c r="J2155" s="116"/>
      <c r="K2155" s="116"/>
      <c r="L2155" s="116"/>
      <c r="M2155" s="116"/>
    </row>
    <row r="2156" spans="1:13" s="57" customFormat="1" ht="36" outlineLevel="2">
      <c r="A2156" s="118">
        <v>67</v>
      </c>
      <c r="B2156" s="67" t="s">
        <v>2677</v>
      </c>
      <c r="C2156" s="68" t="s">
        <v>2678</v>
      </c>
      <c r="D2156" s="58" t="s">
        <v>47</v>
      </c>
      <c r="E2156" s="59">
        <v>1</v>
      </c>
      <c r="F2156" s="98">
        <v>0</v>
      </c>
      <c r="G2156" s="59">
        <f>E2156*(1+F2156/100)</f>
        <v>1</v>
      </c>
      <c r="H2156" s="94"/>
      <c r="I2156" s="119">
        <f>E2156*H2156</f>
        <v>0</v>
      </c>
      <c r="J2156" s="56">
        <f>0.6*2</f>
        <v>1.2</v>
      </c>
      <c r="K2156" s="56">
        <v>9700</v>
      </c>
      <c r="L2156" s="56">
        <f>J2156*K2156</f>
        <v>11640</v>
      </c>
      <c r="M2156" s="56"/>
    </row>
    <row r="2157" spans="1:13" s="57" customFormat="1" ht="12" outlineLevel="2">
      <c r="A2157" s="118">
        <v>68</v>
      </c>
      <c r="B2157" s="67" t="s">
        <v>2679</v>
      </c>
      <c r="C2157" s="68" t="s">
        <v>2242</v>
      </c>
      <c r="D2157" s="58" t="s">
        <v>47</v>
      </c>
      <c r="E2157" s="59">
        <v>1</v>
      </c>
      <c r="F2157" s="98">
        <v>0</v>
      </c>
      <c r="G2157" s="59">
        <f>E2157*(1+F2157/100)</f>
        <v>1</v>
      </c>
      <c r="H2157" s="94"/>
      <c r="I2157" s="119">
        <f>E2157*H2157</f>
        <v>0</v>
      </c>
      <c r="J2157" s="56">
        <v>1800</v>
      </c>
      <c r="K2157" s="56">
        <f>0.6+4</f>
        <v>4.5999999999999996</v>
      </c>
      <c r="L2157" s="56">
        <f>J2157*K2157</f>
        <v>8280</v>
      </c>
      <c r="M2157" s="56"/>
    </row>
    <row r="2158" spans="1:13" s="57" customFormat="1" ht="12" outlineLevel="2">
      <c r="A2158" s="118">
        <v>69</v>
      </c>
      <c r="B2158" s="67" t="s">
        <v>2680</v>
      </c>
      <c r="C2158" s="68" t="s">
        <v>2267</v>
      </c>
      <c r="D2158" s="58" t="s">
        <v>47</v>
      </c>
      <c r="E2158" s="59">
        <v>1</v>
      </c>
      <c r="F2158" s="98">
        <v>0</v>
      </c>
      <c r="G2158" s="59">
        <f>E2158*(1+F2158/100)</f>
        <v>1</v>
      </c>
      <c r="H2158" s="94"/>
      <c r="I2158" s="119">
        <f>E2158*H2158</f>
        <v>0</v>
      </c>
      <c r="J2158" s="56"/>
      <c r="K2158" s="56"/>
      <c r="L2158" s="56">
        <f>J2158*K2158</f>
        <v>0</v>
      </c>
      <c r="M2158" s="56"/>
    </row>
    <row r="2159" spans="1:13" s="57" customFormat="1" ht="12" outlineLevel="2">
      <c r="A2159" s="118">
        <v>70</v>
      </c>
      <c r="B2159" s="67" t="s">
        <v>2681</v>
      </c>
      <c r="C2159" s="68" t="s">
        <v>2665</v>
      </c>
      <c r="D2159" s="58" t="s">
        <v>47</v>
      </c>
      <c r="E2159" s="59">
        <v>1</v>
      </c>
      <c r="F2159" s="98">
        <v>0</v>
      </c>
      <c r="G2159" s="59">
        <f>E2159*(1+F2159/100)</f>
        <v>1</v>
      </c>
      <c r="H2159" s="94"/>
      <c r="I2159" s="119">
        <f>E2159*H2159</f>
        <v>0</v>
      </c>
      <c r="J2159" s="56"/>
      <c r="K2159" s="56"/>
      <c r="L2159" s="56">
        <f>J2159*K2159</f>
        <v>0</v>
      </c>
      <c r="M2159" s="56"/>
    </row>
    <row r="2160" spans="1:13" s="117" customFormat="1" ht="12.75" customHeight="1" outlineLevel="2">
      <c r="A2160" s="110"/>
      <c r="B2160" s="111"/>
      <c r="C2160" s="112"/>
      <c r="D2160" s="111"/>
      <c r="E2160" s="113"/>
      <c r="F2160" s="114"/>
      <c r="G2160" s="113"/>
      <c r="H2160" s="96"/>
      <c r="I2160" s="115"/>
      <c r="J2160" s="116"/>
      <c r="K2160" s="116"/>
      <c r="L2160" s="116"/>
      <c r="M2160" s="116"/>
    </row>
    <row r="2161" spans="1:13" s="57" customFormat="1" ht="24" outlineLevel="2">
      <c r="A2161" s="118">
        <v>71</v>
      </c>
      <c r="B2161" s="67" t="s">
        <v>2319</v>
      </c>
      <c r="C2161" s="68" t="s">
        <v>2320</v>
      </c>
      <c r="D2161" s="58" t="s">
        <v>47</v>
      </c>
      <c r="E2161" s="59">
        <v>2</v>
      </c>
      <c r="F2161" s="98">
        <v>0</v>
      </c>
      <c r="G2161" s="59">
        <f t="shared" si="13"/>
        <v>2</v>
      </c>
      <c r="H2161" s="94"/>
      <c r="I2161" s="119">
        <f t="shared" si="14"/>
        <v>0</v>
      </c>
      <c r="J2161" s="56">
        <f>0.8*2</f>
        <v>1.6</v>
      </c>
      <c r="K2161" s="56">
        <v>11000</v>
      </c>
      <c r="L2161" s="56">
        <f t="shared" ref="L2161:L2224" si="15">J2161*K2161</f>
        <v>17600</v>
      </c>
      <c r="M2161" s="56"/>
    </row>
    <row r="2162" spans="1:13" s="57" customFormat="1" ht="12" outlineLevel="2">
      <c r="A2162" s="118">
        <v>72</v>
      </c>
      <c r="B2162" s="67" t="s">
        <v>2321</v>
      </c>
      <c r="C2162" s="68" t="s">
        <v>2240</v>
      </c>
      <c r="D2162" s="58" t="s">
        <v>47</v>
      </c>
      <c r="E2162" s="59">
        <v>2</v>
      </c>
      <c r="F2162" s="98">
        <v>0</v>
      </c>
      <c r="G2162" s="59">
        <f t="shared" si="13"/>
        <v>2</v>
      </c>
      <c r="H2162" s="94"/>
      <c r="I2162" s="119">
        <f t="shared" si="14"/>
        <v>0</v>
      </c>
      <c r="J2162" s="56"/>
      <c r="K2162" s="56"/>
      <c r="L2162" s="56">
        <f t="shared" si="15"/>
        <v>0</v>
      </c>
      <c r="M2162" s="56"/>
    </row>
    <row r="2163" spans="1:13" s="57" customFormat="1" ht="12" outlineLevel="2">
      <c r="A2163" s="118">
        <v>73</v>
      </c>
      <c r="B2163" s="67" t="s">
        <v>2322</v>
      </c>
      <c r="C2163" s="68" t="s">
        <v>2281</v>
      </c>
      <c r="D2163" s="58" t="s">
        <v>47</v>
      </c>
      <c r="E2163" s="59">
        <v>2</v>
      </c>
      <c r="F2163" s="98">
        <v>0</v>
      </c>
      <c r="G2163" s="59">
        <f t="shared" si="13"/>
        <v>2</v>
      </c>
      <c r="H2163" s="94"/>
      <c r="I2163" s="119">
        <f t="shared" si="14"/>
        <v>0</v>
      </c>
      <c r="J2163" s="56">
        <v>1100</v>
      </c>
      <c r="K2163" s="56">
        <f>0.8+4</f>
        <v>4.8</v>
      </c>
      <c r="L2163" s="56">
        <f t="shared" si="15"/>
        <v>5280</v>
      </c>
      <c r="M2163" s="56"/>
    </row>
    <row r="2164" spans="1:13" s="57" customFormat="1" ht="12" outlineLevel="2">
      <c r="A2164" s="118">
        <v>74</v>
      </c>
      <c r="B2164" s="67" t="s">
        <v>2323</v>
      </c>
      <c r="C2164" s="68" t="s">
        <v>2248</v>
      </c>
      <c r="D2164" s="58" t="s">
        <v>47</v>
      </c>
      <c r="E2164" s="59">
        <v>2</v>
      </c>
      <c r="F2164" s="98">
        <v>0</v>
      </c>
      <c r="G2164" s="59">
        <f t="shared" si="13"/>
        <v>2</v>
      </c>
      <c r="H2164" s="94"/>
      <c r="I2164" s="119">
        <f t="shared" si="14"/>
        <v>0</v>
      </c>
      <c r="J2164" s="56"/>
      <c r="K2164" s="56"/>
      <c r="L2164" s="56">
        <f t="shared" si="15"/>
        <v>0</v>
      </c>
      <c r="M2164" s="56"/>
    </row>
    <row r="2165" spans="1:13" s="117" customFormat="1" ht="12.75" customHeight="1" outlineLevel="2">
      <c r="A2165" s="110"/>
      <c r="B2165" s="111"/>
      <c r="C2165" s="112"/>
      <c r="D2165" s="111"/>
      <c r="E2165" s="113"/>
      <c r="F2165" s="114"/>
      <c r="G2165" s="113"/>
      <c r="H2165" s="96"/>
      <c r="I2165" s="115"/>
      <c r="J2165" s="116"/>
      <c r="K2165" s="116"/>
      <c r="L2165" s="116"/>
      <c r="M2165" s="116"/>
    </row>
    <row r="2166" spans="1:13" s="57" customFormat="1" ht="36" outlineLevel="2">
      <c r="A2166" s="118">
        <v>75</v>
      </c>
      <c r="B2166" s="67" t="s">
        <v>2324</v>
      </c>
      <c r="C2166" s="68" t="s">
        <v>2325</v>
      </c>
      <c r="D2166" s="58" t="s">
        <v>47</v>
      </c>
      <c r="E2166" s="59">
        <v>2</v>
      </c>
      <c r="F2166" s="98">
        <v>0</v>
      </c>
      <c r="G2166" s="59">
        <f t="shared" si="13"/>
        <v>2</v>
      </c>
      <c r="H2166" s="94"/>
      <c r="I2166" s="119">
        <f t="shared" si="14"/>
        <v>0</v>
      </c>
      <c r="J2166" s="56">
        <f>0.8*2</f>
        <v>1.6</v>
      </c>
      <c r="K2166" s="56">
        <v>6000</v>
      </c>
      <c r="L2166" s="56">
        <f t="shared" si="15"/>
        <v>9600</v>
      </c>
      <c r="M2166" s="56"/>
    </row>
    <row r="2167" spans="1:13" s="57" customFormat="1" ht="12" outlineLevel="2">
      <c r="A2167" s="118">
        <v>76</v>
      </c>
      <c r="B2167" s="67" t="s">
        <v>2326</v>
      </c>
      <c r="C2167" s="68" t="s">
        <v>2240</v>
      </c>
      <c r="D2167" s="58" t="s">
        <v>47</v>
      </c>
      <c r="E2167" s="59">
        <v>2</v>
      </c>
      <c r="F2167" s="98">
        <v>0</v>
      </c>
      <c r="G2167" s="59">
        <f t="shared" si="13"/>
        <v>2</v>
      </c>
      <c r="H2167" s="94"/>
      <c r="I2167" s="119">
        <f t="shared" si="14"/>
        <v>0</v>
      </c>
      <c r="J2167" s="56"/>
      <c r="K2167" s="56"/>
      <c r="L2167" s="56">
        <f t="shared" si="15"/>
        <v>0</v>
      </c>
      <c r="M2167" s="56"/>
    </row>
    <row r="2168" spans="1:13" s="57" customFormat="1" ht="12" outlineLevel="2">
      <c r="A2168" s="118">
        <v>77</v>
      </c>
      <c r="B2168" s="67" t="s">
        <v>2327</v>
      </c>
      <c r="C2168" s="68" t="s">
        <v>2242</v>
      </c>
      <c r="D2168" s="58" t="s">
        <v>47</v>
      </c>
      <c r="E2168" s="59">
        <v>2</v>
      </c>
      <c r="F2168" s="98">
        <v>0</v>
      </c>
      <c r="G2168" s="59">
        <f t="shared" si="13"/>
        <v>2</v>
      </c>
      <c r="H2168" s="94"/>
      <c r="I2168" s="119">
        <f t="shared" si="14"/>
        <v>0</v>
      </c>
      <c r="J2168" s="56">
        <v>1800</v>
      </c>
      <c r="K2168" s="56">
        <f>0.8+4</f>
        <v>4.8</v>
      </c>
      <c r="L2168" s="56">
        <f t="shared" si="15"/>
        <v>8640</v>
      </c>
      <c r="M2168" s="56"/>
    </row>
    <row r="2169" spans="1:13" s="57" customFormat="1" ht="12" outlineLevel="2">
      <c r="A2169" s="118">
        <v>78</v>
      </c>
      <c r="B2169" s="67" t="s">
        <v>2328</v>
      </c>
      <c r="C2169" s="68" t="s">
        <v>2248</v>
      </c>
      <c r="D2169" s="58" t="s">
        <v>47</v>
      </c>
      <c r="E2169" s="59">
        <v>2</v>
      </c>
      <c r="F2169" s="98">
        <v>0</v>
      </c>
      <c r="G2169" s="59">
        <f t="shared" si="13"/>
        <v>2</v>
      </c>
      <c r="H2169" s="94"/>
      <c r="I2169" s="119">
        <f t="shared" si="14"/>
        <v>0</v>
      </c>
      <c r="J2169" s="56"/>
      <c r="K2169" s="56"/>
      <c r="L2169" s="56">
        <f t="shared" si="15"/>
        <v>0</v>
      </c>
      <c r="M2169" s="56"/>
    </row>
    <row r="2170" spans="1:13" s="117" customFormat="1" ht="12.75" customHeight="1" outlineLevel="2">
      <c r="A2170" s="110"/>
      <c r="B2170" s="111"/>
      <c r="C2170" s="112"/>
      <c r="D2170" s="111"/>
      <c r="E2170" s="113"/>
      <c r="F2170" s="114"/>
      <c r="G2170" s="113"/>
      <c r="H2170" s="96"/>
      <c r="I2170" s="115"/>
      <c r="J2170" s="116"/>
      <c r="K2170" s="116"/>
      <c r="L2170" s="116"/>
      <c r="M2170" s="116"/>
    </row>
    <row r="2171" spans="1:13" s="57" customFormat="1" ht="24" outlineLevel="2">
      <c r="A2171" s="118">
        <v>79</v>
      </c>
      <c r="B2171" s="67" t="s">
        <v>2329</v>
      </c>
      <c r="C2171" s="68" t="s">
        <v>2330</v>
      </c>
      <c r="D2171" s="58" t="s">
        <v>47</v>
      </c>
      <c r="E2171" s="59">
        <v>5</v>
      </c>
      <c r="F2171" s="98">
        <v>0</v>
      </c>
      <c r="G2171" s="59">
        <f t="shared" si="13"/>
        <v>5</v>
      </c>
      <c r="H2171" s="94"/>
      <c r="I2171" s="119">
        <f t="shared" si="14"/>
        <v>0</v>
      </c>
      <c r="J2171" s="56">
        <f>0.9*2</f>
        <v>1.8</v>
      </c>
      <c r="K2171" s="56">
        <v>11000</v>
      </c>
      <c r="L2171" s="56">
        <f t="shared" si="15"/>
        <v>19800</v>
      </c>
      <c r="M2171" s="56"/>
    </row>
    <row r="2172" spans="1:13" s="57" customFormat="1" ht="12" outlineLevel="2">
      <c r="A2172" s="118">
        <v>80</v>
      </c>
      <c r="B2172" s="67" t="s">
        <v>2331</v>
      </c>
      <c r="C2172" s="68" t="s">
        <v>2240</v>
      </c>
      <c r="D2172" s="58" t="s">
        <v>47</v>
      </c>
      <c r="E2172" s="59">
        <v>5</v>
      </c>
      <c r="F2172" s="98">
        <v>0</v>
      </c>
      <c r="G2172" s="59">
        <f t="shared" si="13"/>
        <v>5</v>
      </c>
      <c r="H2172" s="94"/>
      <c r="I2172" s="119">
        <f t="shared" si="14"/>
        <v>0</v>
      </c>
      <c r="J2172" s="56"/>
      <c r="K2172" s="56"/>
      <c r="L2172" s="56">
        <f t="shared" si="15"/>
        <v>0</v>
      </c>
      <c r="M2172" s="56"/>
    </row>
    <row r="2173" spans="1:13" s="57" customFormat="1" ht="12" outlineLevel="2">
      <c r="A2173" s="118">
        <v>81</v>
      </c>
      <c r="B2173" s="67" t="s">
        <v>2332</v>
      </c>
      <c r="C2173" s="68" t="s">
        <v>2242</v>
      </c>
      <c r="D2173" s="58" t="s">
        <v>47</v>
      </c>
      <c r="E2173" s="59">
        <v>5</v>
      </c>
      <c r="F2173" s="98">
        <v>0</v>
      </c>
      <c r="G2173" s="59">
        <f t="shared" si="13"/>
        <v>5</v>
      </c>
      <c r="H2173" s="94"/>
      <c r="I2173" s="119">
        <f t="shared" si="14"/>
        <v>0</v>
      </c>
      <c r="J2173" s="56">
        <v>1800</v>
      </c>
      <c r="K2173" s="56">
        <f>4.9</f>
        <v>4.9000000000000004</v>
      </c>
      <c r="L2173" s="56">
        <f t="shared" si="15"/>
        <v>8820</v>
      </c>
      <c r="M2173" s="56"/>
    </row>
    <row r="2174" spans="1:13" s="57" customFormat="1" ht="12" outlineLevel="2">
      <c r="A2174" s="118">
        <v>82</v>
      </c>
      <c r="B2174" s="67" t="s">
        <v>2333</v>
      </c>
      <c r="C2174" s="68" t="s">
        <v>2248</v>
      </c>
      <c r="D2174" s="58" t="s">
        <v>47</v>
      </c>
      <c r="E2174" s="59">
        <v>5</v>
      </c>
      <c r="F2174" s="98">
        <v>0</v>
      </c>
      <c r="G2174" s="59">
        <f t="shared" si="13"/>
        <v>5</v>
      </c>
      <c r="H2174" s="94"/>
      <c r="I2174" s="119">
        <f t="shared" si="14"/>
        <v>0</v>
      </c>
      <c r="J2174" s="56"/>
      <c r="K2174" s="56"/>
      <c r="L2174" s="56">
        <f t="shared" si="15"/>
        <v>0</v>
      </c>
      <c r="M2174" s="56"/>
    </row>
    <row r="2175" spans="1:13" s="117" customFormat="1" ht="12.75" customHeight="1" outlineLevel="2">
      <c r="A2175" s="110"/>
      <c r="B2175" s="111"/>
      <c r="C2175" s="112"/>
      <c r="D2175" s="111"/>
      <c r="E2175" s="113"/>
      <c r="F2175" s="114"/>
      <c r="G2175" s="113"/>
      <c r="H2175" s="96"/>
      <c r="I2175" s="115"/>
      <c r="J2175" s="116"/>
      <c r="K2175" s="116"/>
      <c r="L2175" s="116"/>
      <c r="M2175" s="116"/>
    </row>
    <row r="2176" spans="1:13" s="57" customFormat="1" ht="36" outlineLevel="2">
      <c r="A2176" s="118">
        <v>83</v>
      </c>
      <c r="B2176" s="67" t="s">
        <v>2334</v>
      </c>
      <c r="C2176" s="68" t="s">
        <v>2335</v>
      </c>
      <c r="D2176" s="58" t="s">
        <v>47</v>
      </c>
      <c r="E2176" s="59">
        <v>1</v>
      </c>
      <c r="F2176" s="98">
        <v>0</v>
      </c>
      <c r="G2176" s="59">
        <f t="shared" si="13"/>
        <v>1</v>
      </c>
      <c r="H2176" s="94"/>
      <c r="I2176" s="119">
        <f t="shared" si="14"/>
        <v>0</v>
      </c>
      <c r="J2176" s="56">
        <f>0.9*2</f>
        <v>1.8</v>
      </c>
      <c r="K2176" s="56">
        <v>12000</v>
      </c>
      <c r="L2176" s="56">
        <f t="shared" ref="L2176:L2179" si="16">J2176*K2176</f>
        <v>21600</v>
      </c>
      <c r="M2176" s="56"/>
    </row>
    <row r="2177" spans="1:13" s="57" customFormat="1" ht="12" outlineLevel="2">
      <c r="A2177" s="118">
        <v>84</v>
      </c>
      <c r="B2177" s="67" t="s">
        <v>2336</v>
      </c>
      <c r="C2177" s="68" t="s">
        <v>2240</v>
      </c>
      <c r="D2177" s="58" t="s">
        <v>47</v>
      </c>
      <c r="E2177" s="59">
        <v>1</v>
      </c>
      <c r="F2177" s="98">
        <v>0</v>
      </c>
      <c r="G2177" s="59">
        <f t="shared" si="13"/>
        <v>1</v>
      </c>
      <c r="H2177" s="94"/>
      <c r="I2177" s="119">
        <f t="shared" si="14"/>
        <v>0</v>
      </c>
      <c r="J2177" s="56"/>
      <c r="K2177" s="56"/>
      <c r="L2177" s="56">
        <f t="shared" si="16"/>
        <v>0</v>
      </c>
      <c r="M2177" s="56"/>
    </row>
    <row r="2178" spans="1:13" s="57" customFormat="1" ht="24" outlineLevel="2">
      <c r="A2178" s="118">
        <v>85</v>
      </c>
      <c r="B2178" s="67" t="s">
        <v>2337</v>
      </c>
      <c r="C2178" s="68" t="s">
        <v>2338</v>
      </c>
      <c r="D2178" s="58" t="s">
        <v>47</v>
      </c>
      <c r="E2178" s="59">
        <v>1</v>
      </c>
      <c r="F2178" s="98">
        <v>0</v>
      </c>
      <c r="G2178" s="59">
        <f t="shared" si="13"/>
        <v>1</v>
      </c>
      <c r="H2178" s="94"/>
      <c r="I2178" s="119">
        <f t="shared" si="14"/>
        <v>0</v>
      </c>
      <c r="J2178" s="56">
        <v>1400</v>
      </c>
      <c r="K2178" s="56">
        <f>4.9</f>
        <v>4.9000000000000004</v>
      </c>
      <c r="L2178" s="56">
        <f t="shared" si="16"/>
        <v>6860.0000000000009</v>
      </c>
      <c r="M2178" s="56"/>
    </row>
    <row r="2179" spans="1:13" s="57" customFormat="1" ht="12" outlineLevel="2">
      <c r="A2179" s="118">
        <v>86</v>
      </c>
      <c r="B2179" s="67" t="s">
        <v>2339</v>
      </c>
      <c r="C2179" s="68" t="s">
        <v>2267</v>
      </c>
      <c r="D2179" s="58" t="s">
        <v>47</v>
      </c>
      <c r="E2179" s="59">
        <v>1</v>
      </c>
      <c r="F2179" s="98">
        <v>0</v>
      </c>
      <c r="G2179" s="59">
        <f t="shared" si="13"/>
        <v>1</v>
      </c>
      <c r="H2179" s="94"/>
      <c r="I2179" s="119">
        <f t="shared" si="14"/>
        <v>0</v>
      </c>
      <c r="J2179" s="56"/>
      <c r="K2179" s="56"/>
      <c r="L2179" s="56">
        <f t="shared" si="16"/>
        <v>0</v>
      </c>
      <c r="M2179" s="56"/>
    </row>
    <row r="2180" spans="1:13" s="117" customFormat="1" ht="12.75" customHeight="1" outlineLevel="2">
      <c r="A2180" s="110"/>
      <c r="B2180" s="111"/>
      <c r="C2180" s="112"/>
      <c r="D2180" s="111"/>
      <c r="E2180" s="113"/>
      <c r="F2180" s="114"/>
      <c r="G2180" s="113"/>
      <c r="H2180" s="96"/>
      <c r="I2180" s="115"/>
      <c r="J2180" s="116"/>
      <c r="K2180" s="116"/>
      <c r="L2180" s="116"/>
      <c r="M2180" s="116"/>
    </row>
    <row r="2181" spans="1:13" s="57" customFormat="1" ht="36" outlineLevel="2">
      <c r="A2181" s="118">
        <v>87</v>
      </c>
      <c r="B2181" s="67" t="s">
        <v>2340</v>
      </c>
      <c r="C2181" s="68" t="s">
        <v>2341</v>
      </c>
      <c r="D2181" s="58" t="s">
        <v>47</v>
      </c>
      <c r="E2181" s="59">
        <v>1</v>
      </c>
      <c r="F2181" s="98">
        <v>0</v>
      </c>
      <c r="G2181" s="59">
        <f t="shared" si="13"/>
        <v>1</v>
      </c>
      <c r="H2181" s="94"/>
      <c r="I2181" s="119">
        <f t="shared" si="14"/>
        <v>0</v>
      </c>
      <c r="J2181" s="56"/>
      <c r="K2181" s="56"/>
      <c r="L2181" s="56">
        <f t="shared" si="15"/>
        <v>0</v>
      </c>
      <c r="M2181" s="56"/>
    </row>
    <row r="2182" spans="1:13" s="57" customFormat="1" ht="12" outlineLevel="2">
      <c r="A2182" s="118">
        <v>88</v>
      </c>
      <c r="B2182" s="67" t="s">
        <v>2342</v>
      </c>
      <c r="C2182" s="68" t="s">
        <v>2240</v>
      </c>
      <c r="D2182" s="58" t="s">
        <v>47</v>
      </c>
      <c r="E2182" s="59">
        <v>1</v>
      </c>
      <c r="F2182" s="98">
        <v>0</v>
      </c>
      <c r="G2182" s="59">
        <f t="shared" si="13"/>
        <v>1</v>
      </c>
      <c r="H2182" s="94"/>
      <c r="I2182" s="119">
        <f t="shared" si="14"/>
        <v>0</v>
      </c>
      <c r="J2182" s="56"/>
      <c r="K2182" s="56"/>
      <c r="L2182" s="56">
        <f t="shared" si="15"/>
        <v>0</v>
      </c>
      <c r="M2182" s="56"/>
    </row>
    <row r="2183" spans="1:13" s="57" customFormat="1" ht="24" outlineLevel="2">
      <c r="A2183" s="118">
        <v>89</v>
      </c>
      <c r="B2183" s="67" t="s">
        <v>2343</v>
      </c>
      <c r="C2183" s="68" t="s">
        <v>2338</v>
      </c>
      <c r="D2183" s="58" t="s">
        <v>47</v>
      </c>
      <c r="E2183" s="59">
        <v>1</v>
      </c>
      <c r="F2183" s="98">
        <v>0</v>
      </c>
      <c r="G2183" s="59">
        <f t="shared" si="13"/>
        <v>1</v>
      </c>
      <c r="H2183" s="94"/>
      <c r="I2183" s="119">
        <f t="shared" si="14"/>
        <v>0</v>
      </c>
      <c r="J2183" s="56"/>
      <c r="K2183" s="56"/>
      <c r="L2183" s="56">
        <f t="shared" si="15"/>
        <v>0</v>
      </c>
      <c r="M2183" s="56"/>
    </row>
    <row r="2184" spans="1:13" s="57" customFormat="1" ht="12" outlineLevel="2">
      <c r="A2184" s="118">
        <v>90</v>
      </c>
      <c r="B2184" s="67" t="s">
        <v>2344</v>
      </c>
      <c r="C2184" s="68" t="s">
        <v>2267</v>
      </c>
      <c r="D2184" s="58" t="s">
        <v>47</v>
      </c>
      <c r="E2184" s="59">
        <v>1</v>
      </c>
      <c r="F2184" s="98">
        <v>0</v>
      </c>
      <c r="G2184" s="59">
        <f t="shared" si="13"/>
        <v>1</v>
      </c>
      <c r="H2184" s="94"/>
      <c r="I2184" s="119">
        <f t="shared" si="14"/>
        <v>0</v>
      </c>
      <c r="J2184" s="56"/>
      <c r="K2184" s="56"/>
      <c r="L2184" s="56">
        <f t="shared" si="15"/>
        <v>0</v>
      </c>
      <c r="M2184" s="56"/>
    </row>
    <row r="2185" spans="1:13" s="117" customFormat="1" ht="12.75" customHeight="1" outlineLevel="2">
      <c r="A2185" s="110"/>
      <c r="B2185" s="111"/>
      <c r="C2185" s="112"/>
      <c r="D2185" s="111"/>
      <c r="E2185" s="113"/>
      <c r="F2185" s="114"/>
      <c r="G2185" s="113"/>
      <c r="H2185" s="96"/>
      <c r="I2185" s="115"/>
      <c r="J2185" s="116"/>
      <c r="K2185" s="116"/>
      <c r="L2185" s="116"/>
      <c r="M2185" s="116"/>
    </row>
    <row r="2186" spans="1:13" s="57" customFormat="1" ht="24" outlineLevel="2">
      <c r="A2186" s="118">
        <v>91</v>
      </c>
      <c r="B2186" s="67" t="s">
        <v>2345</v>
      </c>
      <c r="C2186" s="68" t="s">
        <v>2346</v>
      </c>
      <c r="D2186" s="58" t="s">
        <v>47</v>
      </c>
      <c r="E2186" s="59">
        <v>1</v>
      </c>
      <c r="F2186" s="98">
        <v>0</v>
      </c>
      <c r="G2186" s="59">
        <f t="shared" si="13"/>
        <v>1</v>
      </c>
      <c r="H2186" s="94"/>
      <c r="I2186" s="119">
        <f t="shared" si="14"/>
        <v>0</v>
      </c>
      <c r="J2186" s="56"/>
      <c r="K2186" s="56"/>
      <c r="L2186" s="56">
        <f t="shared" si="15"/>
        <v>0</v>
      </c>
      <c r="M2186" s="56"/>
    </row>
    <row r="2187" spans="1:13" s="57" customFormat="1" ht="12" outlineLevel="2">
      <c r="A2187" s="118">
        <v>92</v>
      </c>
      <c r="B2187" s="67" t="s">
        <v>2347</v>
      </c>
      <c r="C2187" s="68" t="s">
        <v>2240</v>
      </c>
      <c r="D2187" s="58" t="s">
        <v>47</v>
      </c>
      <c r="E2187" s="59">
        <v>1</v>
      </c>
      <c r="F2187" s="98">
        <v>0</v>
      </c>
      <c r="G2187" s="59">
        <f t="shared" si="13"/>
        <v>1</v>
      </c>
      <c r="H2187" s="94"/>
      <c r="I2187" s="119">
        <f t="shared" si="14"/>
        <v>0</v>
      </c>
      <c r="J2187" s="56"/>
      <c r="K2187" s="56"/>
      <c r="L2187" s="56">
        <f t="shared" si="15"/>
        <v>0</v>
      </c>
      <c r="M2187" s="56"/>
    </row>
    <row r="2188" spans="1:13" s="57" customFormat="1" ht="12" outlineLevel="2">
      <c r="A2188" s="118">
        <v>93</v>
      </c>
      <c r="B2188" s="67" t="s">
        <v>2348</v>
      </c>
      <c r="C2188" s="68" t="s">
        <v>2299</v>
      </c>
      <c r="D2188" s="58" t="s">
        <v>47</v>
      </c>
      <c r="E2188" s="59">
        <v>1</v>
      </c>
      <c r="F2188" s="98">
        <v>0</v>
      </c>
      <c r="G2188" s="59">
        <f t="shared" si="13"/>
        <v>1</v>
      </c>
      <c r="H2188" s="94"/>
      <c r="I2188" s="119">
        <f t="shared" si="14"/>
        <v>0</v>
      </c>
      <c r="J2188" s="56"/>
      <c r="K2188" s="56"/>
      <c r="L2188" s="56">
        <f t="shared" si="15"/>
        <v>0</v>
      </c>
      <c r="M2188" s="56"/>
    </row>
    <row r="2189" spans="1:13" s="57" customFormat="1" ht="12" outlineLevel="2">
      <c r="A2189" s="118">
        <v>94</v>
      </c>
      <c r="B2189" s="67" t="s">
        <v>2349</v>
      </c>
      <c r="C2189" s="68" t="s">
        <v>2248</v>
      </c>
      <c r="D2189" s="58" t="s">
        <v>47</v>
      </c>
      <c r="E2189" s="59">
        <v>1</v>
      </c>
      <c r="F2189" s="98">
        <v>0</v>
      </c>
      <c r="G2189" s="59">
        <f t="shared" si="13"/>
        <v>1</v>
      </c>
      <c r="H2189" s="94"/>
      <c r="I2189" s="119">
        <f t="shared" si="14"/>
        <v>0</v>
      </c>
      <c r="J2189" s="56"/>
      <c r="K2189" s="56"/>
      <c r="L2189" s="56">
        <f t="shared" si="15"/>
        <v>0</v>
      </c>
      <c r="M2189" s="56"/>
    </row>
    <row r="2190" spans="1:13" s="117" customFormat="1" ht="12.75" customHeight="1" outlineLevel="2">
      <c r="A2190" s="110"/>
      <c r="B2190" s="111"/>
      <c r="C2190" s="112"/>
      <c r="D2190" s="111"/>
      <c r="E2190" s="113"/>
      <c r="F2190" s="114"/>
      <c r="G2190" s="113"/>
      <c r="H2190" s="96"/>
      <c r="I2190" s="115"/>
      <c r="J2190" s="116"/>
      <c r="K2190" s="116"/>
      <c r="L2190" s="116"/>
      <c r="M2190" s="116"/>
    </row>
    <row r="2191" spans="1:13" s="57" customFormat="1" ht="24" outlineLevel="2">
      <c r="A2191" s="118">
        <v>95</v>
      </c>
      <c r="B2191" s="67" t="s">
        <v>2350</v>
      </c>
      <c r="C2191" s="68" t="s">
        <v>2351</v>
      </c>
      <c r="D2191" s="58" t="s">
        <v>47</v>
      </c>
      <c r="E2191" s="59">
        <v>1</v>
      </c>
      <c r="F2191" s="98">
        <v>0</v>
      </c>
      <c r="G2191" s="59">
        <f t="shared" si="13"/>
        <v>1</v>
      </c>
      <c r="H2191" s="94"/>
      <c r="I2191" s="119">
        <f t="shared" si="14"/>
        <v>0</v>
      </c>
      <c r="J2191" s="56"/>
      <c r="K2191" s="56"/>
      <c r="L2191" s="56">
        <f t="shared" si="15"/>
        <v>0</v>
      </c>
      <c r="M2191" s="56"/>
    </row>
    <row r="2192" spans="1:13" s="57" customFormat="1" ht="12" outlineLevel="2">
      <c r="A2192" s="118">
        <v>96</v>
      </c>
      <c r="B2192" s="67" t="s">
        <v>2352</v>
      </c>
      <c r="C2192" s="68" t="s">
        <v>2240</v>
      </c>
      <c r="D2192" s="58" t="s">
        <v>47</v>
      </c>
      <c r="E2192" s="59">
        <v>1</v>
      </c>
      <c r="F2192" s="98">
        <v>0</v>
      </c>
      <c r="G2192" s="59">
        <f t="shared" si="13"/>
        <v>1</v>
      </c>
      <c r="H2192" s="94"/>
      <c r="I2192" s="119">
        <f t="shared" si="14"/>
        <v>0</v>
      </c>
      <c r="J2192" s="56"/>
      <c r="K2192" s="56"/>
      <c r="L2192" s="56">
        <f t="shared" si="15"/>
        <v>0</v>
      </c>
      <c r="M2192" s="56"/>
    </row>
    <row r="2193" spans="1:13" s="57" customFormat="1" ht="12" outlineLevel="2">
      <c r="A2193" s="118">
        <v>97</v>
      </c>
      <c r="B2193" s="67" t="s">
        <v>2353</v>
      </c>
      <c r="C2193" s="68" t="s">
        <v>2299</v>
      </c>
      <c r="D2193" s="58" t="s">
        <v>47</v>
      </c>
      <c r="E2193" s="59">
        <v>1</v>
      </c>
      <c r="F2193" s="98">
        <v>0</v>
      </c>
      <c r="G2193" s="59">
        <f t="shared" si="13"/>
        <v>1</v>
      </c>
      <c r="H2193" s="94"/>
      <c r="I2193" s="119">
        <f t="shared" si="14"/>
        <v>0</v>
      </c>
      <c r="J2193" s="56"/>
      <c r="K2193" s="56"/>
      <c r="L2193" s="56">
        <f t="shared" si="15"/>
        <v>0</v>
      </c>
      <c r="M2193" s="56"/>
    </row>
    <row r="2194" spans="1:13" s="57" customFormat="1" ht="12" outlineLevel="2">
      <c r="A2194" s="118">
        <v>98</v>
      </c>
      <c r="B2194" s="67" t="s">
        <v>2354</v>
      </c>
      <c r="C2194" s="68" t="s">
        <v>2248</v>
      </c>
      <c r="D2194" s="58" t="s">
        <v>47</v>
      </c>
      <c r="E2194" s="59">
        <v>1</v>
      </c>
      <c r="F2194" s="98">
        <v>0</v>
      </c>
      <c r="G2194" s="59">
        <f t="shared" si="13"/>
        <v>1</v>
      </c>
      <c r="H2194" s="94"/>
      <c r="I2194" s="119">
        <f t="shared" si="14"/>
        <v>0</v>
      </c>
      <c r="J2194" s="56"/>
      <c r="K2194" s="56"/>
      <c r="L2194" s="56">
        <f t="shared" si="15"/>
        <v>0</v>
      </c>
      <c r="M2194" s="56"/>
    </row>
    <row r="2195" spans="1:13" s="117" customFormat="1" ht="12.75" customHeight="1" outlineLevel="2">
      <c r="A2195" s="110"/>
      <c r="B2195" s="111"/>
      <c r="C2195" s="112"/>
      <c r="D2195" s="111"/>
      <c r="E2195" s="113"/>
      <c r="F2195" s="114"/>
      <c r="G2195" s="113"/>
      <c r="H2195" s="96"/>
      <c r="I2195" s="115"/>
      <c r="J2195" s="116"/>
      <c r="K2195" s="116"/>
      <c r="L2195" s="116"/>
      <c r="M2195" s="116"/>
    </row>
    <row r="2196" spans="1:13" s="57" customFormat="1" ht="24" outlineLevel="2">
      <c r="A2196" s="118">
        <v>99</v>
      </c>
      <c r="B2196" s="67" t="s">
        <v>2355</v>
      </c>
      <c r="C2196" s="68" t="s">
        <v>2356</v>
      </c>
      <c r="D2196" s="58" t="s">
        <v>47</v>
      </c>
      <c r="E2196" s="59">
        <v>6</v>
      </c>
      <c r="F2196" s="98">
        <v>0</v>
      </c>
      <c r="G2196" s="59">
        <f t="shared" si="13"/>
        <v>6</v>
      </c>
      <c r="H2196" s="94"/>
      <c r="I2196" s="119">
        <f t="shared" si="14"/>
        <v>0</v>
      </c>
      <c r="J2196" s="56">
        <f>0.6*2</f>
        <v>1.2</v>
      </c>
      <c r="K2196" s="56">
        <v>9700</v>
      </c>
      <c r="L2196" s="56">
        <f t="shared" si="15"/>
        <v>11640</v>
      </c>
      <c r="M2196" s="56"/>
    </row>
    <row r="2197" spans="1:13" s="57" customFormat="1" ht="12" outlineLevel="2">
      <c r="A2197" s="118">
        <v>100</v>
      </c>
      <c r="B2197" s="67" t="s">
        <v>2357</v>
      </c>
      <c r="C2197" s="68" t="s">
        <v>2240</v>
      </c>
      <c r="D2197" s="58" t="s">
        <v>47</v>
      </c>
      <c r="E2197" s="59">
        <v>6</v>
      </c>
      <c r="F2197" s="98">
        <v>0</v>
      </c>
      <c r="G2197" s="59">
        <f t="shared" si="13"/>
        <v>6</v>
      </c>
      <c r="H2197" s="94"/>
      <c r="I2197" s="119">
        <f t="shared" si="14"/>
        <v>0</v>
      </c>
      <c r="J2197" s="56"/>
      <c r="K2197" s="56"/>
      <c r="L2197" s="56">
        <f t="shared" si="15"/>
        <v>0</v>
      </c>
      <c r="M2197" s="56"/>
    </row>
    <row r="2198" spans="1:13" s="57" customFormat="1" ht="12" outlineLevel="2">
      <c r="A2198" s="118">
        <v>101</v>
      </c>
      <c r="B2198" s="67" t="s">
        <v>2358</v>
      </c>
      <c r="C2198" s="68" t="s">
        <v>2281</v>
      </c>
      <c r="D2198" s="58" t="s">
        <v>47</v>
      </c>
      <c r="E2198" s="59">
        <v>6</v>
      </c>
      <c r="F2198" s="98">
        <v>0</v>
      </c>
      <c r="G2198" s="59">
        <f t="shared" si="13"/>
        <v>6</v>
      </c>
      <c r="H2198" s="94"/>
      <c r="I2198" s="119">
        <f t="shared" si="14"/>
        <v>0</v>
      </c>
      <c r="J2198" s="56">
        <v>1100</v>
      </c>
      <c r="K2198" s="56">
        <f>0.6+4</f>
        <v>4.5999999999999996</v>
      </c>
      <c r="L2198" s="56">
        <f t="shared" si="15"/>
        <v>5060</v>
      </c>
      <c r="M2198" s="56"/>
    </row>
    <row r="2199" spans="1:13" s="57" customFormat="1" ht="12" outlineLevel="2">
      <c r="A2199" s="118">
        <v>102</v>
      </c>
      <c r="B2199" s="67" t="s">
        <v>2359</v>
      </c>
      <c r="C2199" s="68" t="s">
        <v>2248</v>
      </c>
      <c r="D2199" s="58" t="s">
        <v>47</v>
      </c>
      <c r="E2199" s="59">
        <v>6</v>
      </c>
      <c r="F2199" s="98">
        <v>0</v>
      </c>
      <c r="G2199" s="59">
        <f t="shared" si="13"/>
        <v>6</v>
      </c>
      <c r="H2199" s="94"/>
      <c r="I2199" s="119">
        <f t="shared" si="14"/>
        <v>0</v>
      </c>
      <c r="J2199" s="56"/>
      <c r="K2199" s="56"/>
      <c r="L2199" s="56">
        <f t="shared" si="15"/>
        <v>0</v>
      </c>
      <c r="M2199" s="56"/>
    </row>
    <row r="2200" spans="1:13" s="117" customFormat="1" ht="12.75" customHeight="1" outlineLevel="2">
      <c r="A2200" s="110"/>
      <c r="B2200" s="111"/>
      <c r="C2200" s="112"/>
      <c r="D2200" s="111"/>
      <c r="E2200" s="113"/>
      <c r="F2200" s="114"/>
      <c r="G2200" s="113"/>
      <c r="H2200" s="96"/>
      <c r="I2200" s="115"/>
      <c r="J2200" s="116"/>
      <c r="K2200" s="116"/>
      <c r="L2200" s="116"/>
      <c r="M2200" s="116"/>
    </row>
    <row r="2201" spans="1:13" s="57" customFormat="1" ht="36" outlineLevel="2">
      <c r="A2201" s="118">
        <v>103</v>
      </c>
      <c r="B2201" s="67" t="s">
        <v>2360</v>
      </c>
      <c r="C2201" s="68" t="s">
        <v>2361</v>
      </c>
      <c r="D2201" s="58" t="s">
        <v>47</v>
      </c>
      <c r="E2201" s="59">
        <v>2</v>
      </c>
      <c r="F2201" s="98">
        <v>0</v>
      </c>
      <c r="G2201" s="59">
        <f t="shared" si="13"/>
        <v>2</v>
      </c>
      <c r="H2201" s="94"/>
      <c r="I2201" s="119">
        <f t="shared" si="14"/>
        <v>0</v>
      </c>
      <c r="J2201" s="56">
        <f>0.9*2</f>
        <v>1.8</v>
      </c>
      <c r="K2201" s="56">
        <v>8.5</v>
      </c>
      <c r="L2201" s="56">
        <f t="shared" si="15"/>
        <v>15.3</v>
      </c>
      <c r="M2201" s="56"/>
    </row>
    <row r="2202" spans="1:13" s="57" customFormat="1" ht="12" outlineLevel="2">
      <c r="A2202" s="118">
        <v>104</v>
      </c>
      <c r="B2202" s="67" t="s">
        <v>2362</v>
      </c>
      <c r="C2202" s="68" t="s">
        <v>2240</v>
      </c>
      <c r="D2202" s="58" t="s">
        <v>47</v>
      </c>
      <c r="E2202" s="59">
        <v>2</v>
      </c>
      <c r="F2202" s="98">
        <v>0</v>
      </c>
      <c r="G2202" s="59">
        <f t="shared" si="13"/>
        <v>2</v>
      </c>
      <c r="H2202" s="94"/>
      <c r="I2202" s="119">
        <f t="shared" si="14"/>
        <v>0</v>
      </c>
      <c r="J2202" s="56"/>
      <c r="K2202" s="56"/>
      <c r="L2202" s="56">
        <f t="shared" si="15"/>
        <v>0</v>
      </c>
      <c r="M2202" s="56"/>
    </row>
    <row r="2203" spans="1:13" s="57" customFormat="1" ht="24" outlineLevel="2">
      <c r="A2203" s="118">
        <v>105</v>
      </c>
      <c r="B2203" s="67" t="s">
        <v>2363</v>
      </c>
      <c r="C2203" s="68" t="s">
        <v>2338</v>
      </c>
      <c r="D2203" s="58" t="s">
        <v>47</v>
      </c>
      <c r="E2203" s="59">
        <v>2</v>
      </c>
      <c r="F2203" s="98">
        <v>0</v>
      </c>
      <c r="G2203" s="59">
        <f t="shared" si="13"/>
        <v>2</v>
      </c>
      <c r="H2203" s="94"/>
      <c r="I2203" s="119">
        <f t="shared" si="14"/>
        <v>0</v>
      </c>
      <c r="J2203" s="56"/>
      <c r="K2203" s="56"/>
      <c r="L2203" s="56">
        <f t="shared" si="15"/>
        <v>0</v>
      </c>
      <c r="M2203" s="56"/>
    </row>
    <row r="2204" spans="1:13" s="57" customFormat="1" ht="12" outlineLevel="2">
      <c r="A2204" s="118">
        <v>106</v>
      </c>
      <c r="B2204" s="67" t="s">
        <v>2364</v>
      </c>
      <c r="C2204" s="68" t="s">
        <v>2267</v>
      </c>
      <c r="D2204" s="58" t="s">
        <v>47</v>
      </c>
      <c r="E2204" s="59">
        <v>2</v>
      </c>
      <c r="F2204" s="98">
        <v>0</v>
      </c>
      <c r="G2204" s="59">
        <f t="shared" si="13"/>
        <v>2</v>
      </c>
      <c r="H2204" s="94"/>
      <c r="I2204" s="119">
        <f t="shared" si="14"/>
        <v>0</v>
      </c>
      <c r="J2204" s="56"/>
      <c r="K2204" s="56"/>
      <c r="L2204" s="56">
        <f t="shared" si="15"/>
        <v>0</v>
      </c>
      <c r="M2204" s="56"/>
    </row>
    <row r="2205" spans="1:13" s="117" customFormat="1" ht="12.75" customHeight="1" outlineLevel="2">
      <c r="A2205" s="110"/>
      <c r="B2205" s="111"/>
      <c r="C2205" s="112"/>
      <c r="D2205" s="111"/>
      <c r="E2205" s="113"/>
      <c r="F2205" s="114"/>
      <c r="G2205" s="113"/>
      <c r="H2205" s="96"/>
      <c r="I2205" s="115"/>
      <c r="J2205" s="116"/>
      <c r="K2205" s="116"/>
      <c r="L2205" s="116"/>
      <c r="M2205" s="116"/>
    </row>
    <row r="2206" spans="1:13" s="57" customFormat="1" ht="48" outlineLevel="2">
      <c r="A2206" s="118">
        <v>107</v>
      </c>
      <c r="B2206" s="67" t="s">
        <v>2365</v>
      </c>
      <c r="C2206" s="68" t="s">
        <v>2366</v>
      </c>
      <c r="D2206" s="58" t="s">
        <v>47</v>
      </c>
      <c r="E2206" s="59">
        <v>1</v>
      </c>
      <c r="F2206" s="98">
        <v>0</v>
      </c>
      <c r="G2206" s="59">
        <f t="shared" si="13"/>
        <v>1</v>
      </c>
      <c r="H2206" s="94"/>
      <c r="I2206" s="119">
        <f t="shared" si="14"/>
        <v>0</v>
      </c>
      <c r="J2206" s="56"/>
      <c r="K2206" s="56"/>
      <c r="L2206" s="56">
        <f t="shared" si="15"/>
        <v>0</v>
      </c>
      <c r="M2206" s="56">
        <v>1500</v>
      </c>
    </row>
    <row r="2207" spans="1:13" s="57" customFormat="1" ht="12" outlineLevel="2">
      <c r="A2207" s="118">
        <v>108</v>
      </c>
      <c r="B2207" s="67" t="s">
        <v>2367</v>
      </c>
      <c r="C2207" s="68" t="s">
        <v>2240</v>
      </c>
      <c r="D2207" s="58" t="s">
        <v>47</v>
      </c>
      <c r="E2207" s="59">
        <v>1</v>
      </c>
      <c r="F2207" s="98">
        <v>0</v>
      </c>
      <c r="G2207" s="59">
        <f t="shared" si="13"/>
        <v>1</v>
      </c>
      <c r="H2207" s="94"/>
      <c r="I2207" s="119">
        <f t="shared" si="14"/>
        <v>0</v>
      </c>
      <c r="J2207" s="56"/>
      <c r="K2207" s="56"/>
      <c r="L2207" s="56">
        <f t="shared" si="15"/>
        <v>0</v>
      </c>
      <c r="M2207" s="56"/>
    </row>
    <row r="2208" spans="1:13" s="57" customFormat="1" ht="24" outlineLevel="2">
      <c r="A2208" s="118">
        <v>109</v>
      </c>
      <c r="B2208" s="67" t="s">
        <v>2368</v>
      </c>
      <c r="C2208" s="68" t="s">
        <v>2369</v>
      </c>
      <c r="D2208" s="58" t="s">
        <v>47</v>
      </c>
      <c r="E2208" s="59">
        <v>1</v>
      </c>
      <c r="F2208" s="98">
        <v>0</v>
      </c>
      <c r="G2208" s="59">
        <f t="shared" si="13"/>
        <v>1</v>
      </c>
      <c r="H2208" s="94"/>
      <c r="I2208" s="119">
        <f t="shared" si="14"/>
        <v>0</v>
      </c>
      <c r="J2208" s="56"/>
      <c r="K2208" s="56"/>
      <c r="L2208" s="56">
        <f t="shared" si="15"/>
        <v>0</v>
      </c>
      <c r="M2208" s="56">
        <v>1500</v>
      </c>
    </row>
    <row r="2209" spans="1:13" s="57" customFormat="1" ht="12" outlineLevel="2">
      <c r="A2209" s="118">
        <v>110</v>
      </c>
      <c r="B2209" s="67" t="s">
        <v>2370</v>
      </c>
      <c r="C2209" s="68" t="s">
        <v>2267</v>
      </c>
      <c r="D2209" s="58" t="s">
        <v>47</v>
      </c>
      <c r="E2209" s="59">
        <v>1</v>
      </c>
      <c r="F2209" s="98">
        <v>0</v>
      </c>
      <c r="G2209" s="59">
        <f t="shared" si="13"/>
        <v>1</v>
      </c>
      <c r="H2209" s="94"/>
      <c r="I2209" s="119">
        <f t="shared" si="14"/>
        <v>0</v>
      </c>
      <c r="J2209" s="56"/>
      <c r="K2209" s="56"/>
      <c r="L2209" s="56">
        <f t="shared" si="15"/>
        <v>0</v>
      </c>
      <c r="M2209" s="56"/>
    </row>
    <row r="2210" spans="1:13" s="117" customFormat="1" ht="12.75" customHeight="1" outlineLevel="2">
      <c r="A2210" s="110"/>
      <c r="B2210" s="111"/>
      <c r="C2210" s="112"/>
      <c r="D2210" s="111"/>
      <c r="E2210" s="113"/>
      <c r="F2210" s="114"/>
      <c r="G2210" s="113"/>
      <c r="H2210" s="96"/>
      <c r="I2210" s="115"/>
      <c r="J2210" s="116"/>
      <c r="K2210" s="116"/>
      <c r="L2210" s="116"/>
      <c r="M2210" s="116"/>
    </row>
    <row r="2211" spans="1:13" s="57" customFormat="1" ht="36" outlineLevel="2">
      <c r="A2211" s="118">
        <v>111</v>
      </c>
      <c r="B2211" s="67" t="s">
        <v>2371</v>
      </c>
      <c r="C2211" s="68" t="s">
        <v>2372</v>
      </c>
      <c r="D2211" s="58" t="s">
        <v>47</v>
      </c>
      <c r="E2211" s="59">
        <v>1</v>
      </c>
      <c r="F2211" s="98">
        <v>0</v>
      </c>
      <c r="G2211" s="59">
        <f t="shared" si="13"/>
        <v>1</v>
      </c>
      <c r="H2211" s="94"/>
      <c r="I2211" s="119">
        <f t="shared" si="14"/>
        <v>0</v>
      </c>
      <c r="J2211" s="56">
        <f>2.5*2.5</f>
        <v>6.25</v>
      </c>
      <c r="K2211" s="56">
        <v>14</v>
      </c>
      <c r="L2211" s="56">
        <f t="shared" si="15"/>
        <v>87.5</v>
      </c>
      <c r="M2211" s="56"/>
    </row>
    <row r="2212" spans="1:13" s="57" customFormat="1" ht="12" outlineLevel="2">
      <c r="A2212" s="118">
        <v>112</v>
      </c>
      <c r="B2212" s="67" t="s">
        <v>2373</v>
      </c>
      <c r="C2212" s="68" t="s">
        <v>2240</v>
      </c>
      <c r="D2212" s="58" t="s">
        <v>47</v>
      </c>
      <c r="E2212" s="59">
        <v>1</v>
      </c>
      <c r="F2212" s="98">
        <v>0</v>
      </c>
      <c r="G2212" s="59">
        <f t="shared" si="13"/>
        <v>1</v>
      </c>
      <c r="H2212" s="94"/>
      <c r="I2212" s="119">
        <f t="shared" si="14"/>
        <v>0</v>
      </c>
      <c r="J2212" s="56"/>
      <c r="K2212" s="56"/>
      <c r="L2212" s="56">
        <f t="shared" si="15"/>
        <v>0</v>
      </c>
      <c r="M2212" s="56"/>
    </row>
    <row r="2213" spans="1:13" s="57" customFormat="1" ht="12" outlineLevel="2">
      <c r="A2213" s="118">
        <v>113</v>
      </c>
      <c r="B2213" s="67" t="s">
        <v>2374</v>
      </c>
      <c r="C2213" s="68" t="s">
        <v>2242</v>
      </c>
      <c r="D2213" s="58" t="s">
        <v>47</v>
      </c>
      <c r="E2213" s="59">
        <v>1</v>
      </c>
      <c r="F2213" s="98">
        <v>0</v>
      </c>
      <c r="G2213" s="59">
        <f t="shared" si="13"/>
        <v>1</v>
      </c>
      <c r="H2213" s="94"/>
      <c r="I2213" s="119">
        <f t="shared" si="14"/>
        <v>0</v>
      </c>
      <c r="J2213" s="56">
        <f>1800</f>
        <v>1800</v>
      </c>
      <c r="K2213" s="56">
        <f>2.5+2.5*2</f>
        <v>7.5</v>
      </c>
      <c r="L2213" s="56">
        <f t="shared" si="15"/>
        <v>13500</v>
      </c>
      <c r="M2213" s="56"/>
    </row>
    <row r="2214" spans="1:13" s="57" customFormat="1" ht="12" outlineLevel="2">
      <c r="A2214" s="118">
        <v>114</v>
      </c>
      <c r="B2214" s="67" t="s">
        <v>2375</v>
      </c>
      <c r="C2214" s="68" t="s">
        <v>2248</v>
      </c>
      <c r="D2214" s="58" t="s">
        <v>47</v>
      </c>
      <c r="E2214" s="59">
        <v>1</v>
      </c>
      <c r="F2214" s="98">
        <v>0</v>
      </c>
      <c r="G2214" s="59">
        <f t="shared" si="13"/>
        <v>1</v>
      </c>
      <c r="H2214" s="94"/>
      <c r="I2214" s="119">
        <f t="shared" si="14"/>
        <v>0</v>
      </c>
      <c r="J2214" s="56"/>
      <c r="K2214" s="56"/>
      <c r="L2214" s="56">
        <f t="shared" si="15"/>
        <v>0</v>
      </c>
      <c r="M2214" s="56"/>
    </row>
    <row r="2215" spans="1:13" s="57" customFormat="1" ht="12" outlineLevel="2">
      <c r="A2215" s="118">
        <v>115</v>
      </c>
      <c r="B2215" s="67" t="s">
        <v>2376</v>
      </c>
      <c r="C2215" s="68" t="s">
        <v>2665</v>
      </c>
      <c r="D2215" s="58" t="s">
        <v>47</v>
      </c>
      <c r="E2215" s="59">
        <v>1</v>
      </c>
      <c r="F2215" s="98">
        <v>0</v>
      </c>
      <c r="G2215" s="59">
        <f t="shared" ref="G2215" si="17">E2215*(1+F2215/100)</f>
        <v>1</v>
      </c>
      <c r="H2215" s="94"/>
      <c r="I2215" s="119">
        <f t="shared" ref="I2215" si="18">E2215*H2215</f>
        <v>0</v>
      </c>
      <c r="J2215" s="56"/>
      <c r="K2215" s="56"/>
      <c r="L2215" s="56">
        <f t="shared" si="15"/>
        <v>0</v>
      </c>
      <c r="M2215" s="56"/>
    </row>
    <row r="2216" spans="1:13" s="117" customFormat="1" ht="12.75" customHeight="1" outlineLevel="2">
      <c r="A2216" s="110"/>
      <c r="B2216" s="111"/>
      <c r="C2216" s="112"/>
      <c r="D2216" s="111"/>
      <c r="E2216" s="113"/>
      <c r="F2216" s="114"/>
      <c r="G2216" s="113"/>
      <c r="H2216" s="96"/>
      <c r="I2216" s="115"/>
      <c r="J2216" s="116"/>
      <c r="K2216" s="116"/>
      <c r="L2216" s="116"/>
      <c r="M2216" s="116"/>
    </row>
    <row r="2217" spans="1:13" s="57" customFormat="1" ht="36" outlineLevel="2">
      <c r="A2217" s="118">
        <v>116</v>
      </c>
      <c r="B2217" s="67" t="s">
        <v>2377</v>
      </c>
      <c r="C2217" s="68" t="s">
        <v>2378</v>
      </c>
      <c r="D2217" s="58" t="s">
        <v>47</v>
      </c>
      <c r="E2217" s="59">
        <v>11</v>
      </c>
      <c r="F2217" s="98">
        <v>0</v>
      </c>
      <c r="G2217" s="59">
        <f t="shared" ref="G2217:G2220" si="19">E2217*(1+F2217/100)</f>
        <v>11</v>
      </c>
      <c r="H2217" s="94"/>
      <c r="I2217" s="119">
        <f t="shared" ref="I2217:I2220" si="20">E2217*H2217</f>
        <v>0</v>
      </c>
      <c r="J2217" s="56">
        <f>0.65*0.75</f>
        <v>0.48750000000000004</v>
      </c>
      <c r="K2217" s="56">
        <v>18</v>
      </c>
      <c r="L2217" s="56">
        <f t="shared" si="15"/>
        <v>8.7750000000000004</v>
      </c>
      <c r="M2217" s="56"/>
    </row>
    <row r="2218" spans="1:13" s="57" customFormat="1" ht="12" outlineLevel="2">
      <c r="A2218" s="118">
        <v>117</v>
      </c>
      <c r="B2218" s="67" t="s">
        <v>2379</v>
      </c>
      <c r="C2218" s="68" t="s">
        <v>2380</v>
      </c>
      <c r="D2218" s="58" t="s">
        <v>47</v>
      </c>
      <c r="E2218" s="59">
        <v>11</v>
      </c>
      <c r="F2218" s="98">
        <v>0</v>
      </c>
      <c r="G2218" s="59">
        <f t="shared" si="19"/>
        <v>11</v>
      </c>
      <c r="H2218" s="94"/>
      <c r="I2218" s="119">
        <f t="shared" si="20"/>
        <v>0</v>
      </c>
      <c r="J2218" s="56"/>
      <c r="K2218" s="56"/>
      <c r="L2218" s="56">
        <f t="shared" si="15"/>
        <v>0</v>
      </c>
      <c r="M2218" s="56"/>
    </row>
    <row r="2219" spans="1:13" s="57" customFormat="1" ht="24" outlineLevel="2">
      <c r="A2219" s="118">
        <v>118</v>
      </c>
      <c r="B2219" s="67" t="s">
        <v>2381</v>
      </c>
      <c r="C2219" s="68" t="s">
        <v>2382</v>
      </c>
      <c r="D2219" s="58" t="s">
        <v>47</v>
      </c>
      <c r="E2219" s="59">
        <v>11</v>
      </c>
      <c r="F2219" s="98">
        <v>0</v>
      </c>
      <c r="G2219" s="59">
        <f t="shared" si="19"/>
        <v>11</v>
      </c>
      <c r="H2219" s="94"/>
      <c r="I2219" s="119">
        <f t="shared" si="20"/>
        <v>0</v>
      </c>
      <c r="J2219" s="56">
        <v>1400</v>
      </c>
      <c r="K2219" s="56">
        <f>0.65+0.75*2</f>
        <v>2.15</v>
      </c>
      <c r="L2219" s="56">
        <f t="shared" si="15"/>
        <v>3010</v>
      </c>
      <c r="M2219" s="56"/>
    </row>
    <row r="2220" spans="1:13" s="57" customFormat="1" ht="12" outlineLevel="2">
      <c r="A2220" s="118">
        <v>119</v>
      </c>
      <c r="B2220" s="67" t="s">
        <v>2383</v>
      </c>
      <c r="C2220" s="68" t="s">
        <v>2267</v>
      </c>
      <c r="D2220" s="58" t="s">
        <v>47</v>
      </c>
      <c r="E2220" s="59">
        <v>11</v>
      </c>
      <c r="F2220" s="98">
        <v>0</v>
      </c>
      <c r="G2220" s="59">
        <f t="shared" si="19"/>
        <v>11</v>
      </c>
      <c r="H2220" s="94"/>
      <c r="I2220" s="119">
        <f t="shared" si="20"/>
        <v>0</v>
      </c>
      <c r="J2220" s="56"/>
      <c r="K2220" s="56"/>
      <c r="L2220" s="56">
        <f t="shared" si="15"/>
        <v>0</v>
      </c>
      <c r="M2220" s="56"/>
    </row>
    <row r="2221" spans="1:13" s="117" customFormat="1" ht="12.75" customHeight="1" outlineLevel="2">
      <c r="A2221" s="110"/>
      <c r="B2221" s="111"/>
      <c r="C2221" s="112"/>
      <c r="D2221" s="111"/>
      <c r="E2221" s="113"/>
      <c r="F2221" s="114"/>
      <c r="G2221" s="113"/>
      <c r="H2221" s="96"/>
      <c r="I2221" s="115"/>
      <c r="J2221" s="116"/>
      <c r="K2221" s="116"/>
      <c r="L2221" s="116"/>
      <c r="M2221" s="116"/>
    </row>
    <row r="2222" spans="1:13" s="57" customFormat="1" ht="36" outlineLevel="2">
      <c r="A2222" s="118">
        <v>120</v>
      </c>
      <c r="B2222" s="67" t="s">
        <v>2384</v>
      </c>
      <c r="C2222" s="68" t="s">
        <v>2385</v>
      </c>
      <c r="D2222" s="58" t="s">
        <v>47</v>
      </c>
      <c r="E2222" s="59">
        <v>1</v>
      </c>
      <c r="F2222" s="98">
        <v>0</v>
      </c>
      <c r="G2222" s="59">
        <f t="shared" ref="G2222:G2225" si="21">E2222*(1+F2222/100)</f>
        <v>1</v>
      </c>
      <c r="H2222" s="94"/>
      <c r="I2222" s="119">
        <f t="shared" ref="I2222:I2225" si="22">E2222*H2222</f>
        <v>0</v>
      </c>
      <c r="J2222" s="56">
        <f>1500+6200</f>
        <v>7700</v>
      </c>
      <c r="K2222" s="56"/>
      <c r="L2222" s="56">
        <f t="shared" si="15"/>
        <v>0</v>
      </c>
      <c r="M2222" s="56">
        <v>1500</v>
      </c>
    </row>
    <row r="2223" spans="1:13" s="57" customFormat="1" ht="12" outlineLevel="2">
      <c r="A2223" s="118">
        <v>121</v>
      </c>
      <c r="B2223" s="67" t="s">
        <v>2386</v>
      </c>
      <c r="C2223" s="68" t="s">
        <v>2380</v>
      </c>
      <c r="D2223" s="58" t="s">
        <v>47</v>
      </c>
      <c r="E2223" s="59">
        <v>1</v>
      </c>
      <c r="F2223" s="98">
        <v>0</v>
      </c>
      <c r="G2223" s="59">
        <f t="shared" si="21"/>
        <v>1</v>
      </c>
      <c r="H2223" s="94"/>
      <c r="I2223" s="119">
        <f t="shared" si="22"/>
        <v>0</v>
      </c>
      <c r="J2223" s="56"/>
      <c r="K2223" s="56"/>
      <c r="L2223" s="56">
        <f t="shared" si="15"/>
        <v>0</v>
      </c>
      <c r="M2223" s="56"/>
    </row>
    <row r="2224" spans="1:13" s="57" customFormat="1" ht="24" outlineLevel="2">
      <c r="A2224" s="118">
        <v>122</v>
      </c>
      <c r="B2224" s="67" t="s">
        <v>2387</v>
      </c>
      <c r="C2224" s="68" t="s">
        <v>2369</v>
      </c>
      <c r="D2224" s="58" t="s">
        <v>47</v>
      </c>
      <c r="E2224" s="59">
        <v>1</v>
      </c>
      <c r="F2224" s="98">
        <v>0</v>
      </c>
      <c r="G2224" s="59">
        <f t="shared" si="21"/>
        <v>1</v>
      </c>
      <c r="H2224" s="94"/>
      <c r="I2224" s="119">
        <f t="shared" si="22"/>
        <v>0</v>
      </c>
      <c r="J2224" s="56"/>
      <c r="K2224" s="56"/>
      <c r="L2224" s="56">
        <f t="shared" si="15"/>
        <v>0</v>
      </c>
      <c r="M2224" s="56"/>
    </row>
    <row r="2225" spans="1:13" s="57" customFormat="1" ht="12" outlineLevel="2">
      <c r="A2225" s="118">
        <v>123</v>
      </c>
      <c r="B2225" s="67" t="s">
        <v>2388</v>
      </c>
      <c r="C2225" s="68" t="s">
        <v>2267</v>
      </c>
      <c r="D2225" s="58" t="s">
        <v>47</v>
      </c>
      <c r="E2225" s="59">
        <v>1</v>
      </c>
      <c r="F2225" s="98">
        <v>0</v>
      </c>
      <c r="G2225" s="59">
        <f t="shared" si="21"/>
        <v>1</v>
      </c>
      <c r="H2225" s="94"/>
      <c r="I2225" s="119">
        <f t="shared" si="22"/>
        <v>0</v>
      </c>
      <c r="J2225" s="56"/>
      <c r="K2225" s="56"/>
      <c r="L2225" s="56">
        <f t="shared" ref="L2225" si="23">J2225*K2225</f>
        <v>0</v>
      </c>
      <c r="M2225" s="56"/>
    </row>
    <row r="2226" spans="1:13" s="57" customFormat="1" ht="24" outlineLevel="2">
      <c r="A2226" s="120">
        <v>124</v>
      </c>
      <c r="B2226" s="121" t="s">
        <v>352</v>
      </c>
      <c r="C2226" s="122" t="s">
        <v>1928</v>
      </c>
      <c r="D2226" s="123" t="s">
        <v>0</v>
      </c>
      <c r="E2226" s="24">
        <f>SUM(I2076:I2225)/100</f>
        <v>0</v>
      </c>
      <c r="F2226" s="94">
        <v>0</v>
      </c>
      <c r="G2226" s="24">
        <f>E2226*(1+F2226/100)</f>
        <v>0</v>
      </c>
      <c r="H2226" s="94"/>
      <c r="I2226" s="119">
        <f>G2226*H2226</f>
        <v>0</v>
      </c>
      <c r="J2226" s="124"/>
      <c r="K2226" s="125">
        <f>G2226*J2226</f>
        <v>0</v>
      </c>
      <c r="L2226" s="124"/>
      <c r="M2226" s="125">
        <f>G2226*L2226</f>
        <v>0</v>
      </c>
    </row>
    <row r="2227" spans="1:13" s="117" customFormat="1" ht="12.75" customHeight="1" outlineLevel="2">
      <c r="A2227" s="156"/>
      <c r="B2227" s="157"/>
      <c r="C2227" s="158"/>
      <c r="D2227" s="157"/>
      <c r="E2227" s="43"/>
      <c r="F2227" s="96"/>
      <c r="G2227" s="43"/>
      <c r="H2227" s="96"/>
      <c r="I2227" s="115"/>
      <c r="J2227" s="159"/>
      <c r="K2227" s="96"/>
      <c r="L2227" s="96"/>
      <c r="M2227" s="96"/>
    </row>
    <row r="2228" spans="1:13" s="176" customFormat="1" ht="16.5" customHeight="1" outlineLevel="1">
      <c r="A2228" s="170"/>
      <c r="B2228" s="171"/>
      <c r="C2228" s="171" t="s">
        <v>2682</v>
      </c>
      <c r="D2228" s="172"/>
      <c r="E2228" s="20"/>
      <c r="F2228" s="93"/>
      <c r="G2228" s="20"/>
      <c r="H2228" s="93"/>
      <c r="I2228" s="173">
        <f>SUBTOTAL(9,I2230:I2252)</f>
        <v>0</v>
      </c>
      <c r="J2228" s="174"/>
      <c r="K2228" s="175">
        <f>SUBTOTAL(9,K2251:K2252)</f>
        <v>0</v>
      </c>
      <c r="L2228" s="93"/>
      <c r="M2228" s="175">
        <f>SUBTOTAL(9,M2251:M2252)</f>
        <v>0</v>
      </c>
    </row>
    <row r="2229" spans="1:13" s="57" customFormat="1" ht="33.75" outlineLevel="2">
      <c r="A2229" s="49"/>
      <c r="B2229" s="50"/>
      <c r="C2229" s="66" t="s">
        <v>2236</v>
      </c>
      <c r="D2229" s="52"/>
      <c r="E2229" s="53"/>
      <c r="F2229" s="53"/>
      <c r="G2229" s="53"/>
      <c r="H2229" s="54"/>
      <c r="I2229" s="55"/>
      <c r="J2229" s="56"/>
      <c r="K2229" s="56"/>
      <c r="L2229" s="56"/>
      <c r="M2229" s="56"/>
    </row>
    <row r="2230" spans="1:13" s="57" customFormat="1" ht="120" outlineLevel="2">
      <c r="A2230" s="118">
        <v>1</v>
      </c>
      <c r="B2230" s="67" t="s">
        <v>2389</v>
      </c>
      <c r="C2230" s="68" t="s">
        <v>2390</v>
      </c>
      <c r="D2230" s="58" t="s">
        <v>47</v>
      </c>
      <c r="E2230" s="59">
        <v>4</v>
      </c>
      <c r="F2230" s="59">
        <v>0</v>
      </c>
      <c r="G2230" s="59">
        <f t="shared" ref="G2230:G2250" si="24">E2230*(1+F2230/100)</f>
        <v>4</v>
      </c>
      <c r="H2230" s="98"/>
      <c r="I2230" s="69">
        <f t="shared" ref="I2230:I2250" si="25">G2230*H2230</f>
        <v>0</v>
      </c>
      <c r="J2230" s="56"/>
      <c r="K2230" s="56"/>
      <c r="L2230" s="56"/>
      <c r="M2230" s="56"/>
    </row>
    <row r="2231" spans="1:13" s="57" customFormat="1" ht="108" outlineLevel="2">
      <c r="A2231" s="118">
        <v>2</v>
      </c>
      <c r="B2231" s="67" t="s">
        <v>2391</v>
      </c>
      <c r="C2231" s="68" t="s">
        <v>2392</v>
      </c>
      <c r="D2231" s="58" t="s">
        <v>47</v>
      </c>
      <c r="E2231" s="59">
        <v>1</v>
      </c>
      <c r="F2231" s="59">
        <v>0</v>
      </c>
      <c r="G2231" s="59">
        <f t="shared" si="24"/>
        <v>1</v>
      </c>
      <c r="H2231" s="98"/>
      <c r="I2231" s="69">
        <f t="shared" si="25"/>
        <v>0</v>
      </c>
      <c r="J2231" s="56"/>
      <c r="K2231" s="56"/>
      <c r="L2231" s="56"/>
      <c r="M2231" s="56"/>
    </row>
    <row r="2232" spans="1:13" s="57" customFormat="1" ht="120" outlineLevel="2">
      <c r="A2232" s="118">
        <v>3</v>
      </c>
      <c r="B2232" s="67" t="s">
        <v>2393</v>
      </c>
      <c r="C2232" s="68" t="s">
        <v>2394</v>
      </c>
      <c r="D2232" s="58" t="s">
        <v>47</v>
      </c>
      <c r="E2232" s="59">
        <v>1</v>
      </c>
      <c r="F2232" s="59">
        <v>0</v>
      </c>
      <c r="G2232" s="59">
        <f t="shared" si="24"/>
        <v>1</v>
      </c>
      <c r="H2232" s="98"/>
      <c r="I2232" s="69">
        <f t="shared" si="25"/>
        <v>0</v>
      </c>
      <c r="J2232" s="56"/>
      <c r="K2232" s="56"/>
      <c r="L2232" s="56"/>
      <c r="M2232" s="56"/>
    </row>
    <row r="2233" spans="1:13" s="57" customFormat="1" ht="96" outlineLevel="2">
      <c r="A2233" s="118">
        <v>4</v>
      </c>
      <c r="B2233" s="67" t="s">
        <v>2395</v>
      </c>
      <c r="C2233" s="68" t="s">
        <v>2396</v>
      </c>
      <c r="D2233" s="58" t="s">
        <v>47</v>
      </c>
      <c r="E2233" s="59">
        <v>1</v>
      </c>
      <c r="F2233" s="59">
        <v>0</v>
      </c>
      <c r="G2233" s="59">
        <f t="shared" si="24"/>
        <v>1</v>
      </c>
      <c r="H2233" s="98"/>
      <c r="I2233" s="69">
        <f t="shared" si="25"/>
        <v>0</v>
      </c>
      <c r="J2233" s="56"/>
      <c r="K2233" s="56"/>
      <c r="L2233" s="56"/>
      <c r="M2233" s="56"/>
    </row>
    <row r="2234" spans="1:13" s="57" customFormat="1" ht="96" outlineLevel="2">
      <c r="A2234" s="118">
        <v>5</v>
      </c>
      <c r="B2234" s="67" t="s">
        <v>2397</v>
      </c>
      <c r="C2234" s="68" t="s">
        <v>2398</v>
      </c>
      <c r="D2234" s="58" t="s">
        <v>47</v>
      </c>
      <c r="E2234" s="59">
        <v>1</v>
      </c>
      <c r="F2234" s="59">
        <v>0</v>
      </c>
      <c r="G2234" s="59">
        <f t="shared" si="24"/>
        <v>1</v>
      </c>
      <c r="H2234" s="98"/>
      <c r="I2234" s="69">
        <f t="shared" si="25"/>
        <v>0</v>
      </c>
      <c r="J2234" s="56"/>
      <c r="K2234" s="56"/>
      <c r="L2234" s="56"/>
      <c r="M2234" s="56"/>
    </row>
    <row r="2235" spans="1:13" s="57" customFormat="1" ht="108" outlineLevel="2">
      <c r="A2235" s="118">
        <v>6</v>
      </c>
      <c r="B2235" s="67" t="s">
        <v>2399</v>
      </c>
      <c r="C2235" s="68" t="s">
        <v>2400</v>
      </c>
      <c r="D2235" s="58" t="s">
        <v>47</v>
      </c>
      <c r="E2235" s="59">
        <v>6</v>
      </c>
      <c r="F2235" s="59">
        <v>0</v>
      </c>
      <c r="G2235" s="59">
        <f t="shared" si="24"/>
        <v>6</v>
      </c>
      <c r="H2235" s="98"/>
      <c r="I2235" s="69">
        <f t="shared" si="25"/>
        <v>0</v>
      </c>
      <c r="J2235" s="56"/>
      <c r="K2235" s="56"/>
      <c r="L2235" s="56"/>
      <c r="M2235" s="56"/>
    </row>
    <row r="2236" spans="1:13" s="57" customFormat="1" ht="108" outlineLevel="2">
      <c r="A2236" s="118">
        <v>7</v>
      </c>
      <c r="B2236" s="67" t="s">
        <v>2401</v>
      </c>
      <c r="C2236" s="68" t="s">
        <v>2402</v>
      </c>
      <c r="D2236" s="58" t="s">
        <v>47</v>
      </c>
      <c r="E2236" s="59">
        <v>3</v>
      </c>
      <c r="F2236" s="59">
        <v>0</v>
      </c>
      <c r="G2236" s="59">
        <f t="shared" si="24"/>
        <v>3</v>
      </c>
      <c r="H2236" s="98"/>
      <c r="I2236" s="69">
        <f t="shared" si="25"/>
        <v>0</v>
      </c>
      <c r="J2236" s="56"/>
      <c r="K2236" s="56"/>
      <c r="L2236" s="56"/>
      <c r="M2236" s="56"/>
    </row>
    <row r="2237" spans="1:13" s="57" customFormat="1" ht="120" outlineLevel="2">
      <c r="A2237" s="118">
        <v>8</v>
      </c>
      <c r="B2237" s="67" t="s">
        <v>2403</v>
      </c>
      <c r="C2237" s="68" t="s">
        <v>2404</v>
      </c>
      <c r="D2237" s="58" t="s">
        <v>47</v>
      </c>
      <c r="E2237" s="59">
        <v>1</v>
      </c>
      <c r="F2237" s="59">
        <v>0</v>
      </c>
      <c r="G2237" s="59">
        <f t="shared" si="24"/>
        <v>1</v>
      </c>
      <c r="H2237" s="98"/>
      <c r="I2237" s="69">
        <f t="shared" si="25"/>
        <v>0</v>
      </c>
      <c r="J2237" s="56"/>
      <c r="K2237" s="56"/>
      <c r="L2237" s="56"/>
      <c r="M2237" s="56"/>
    </row>
    <row r="2238" spans="1:13" s="57" customFormat="1" ht="108" outlineLevel="2">
      <c r="A2238" s="118">
        <v>9</v>
      </c>
      <c r="B2238" s="67" t="s">
        <v>2405</v>
      </c>
      <c r="C2238" s="68" t="s">
        <v>2406</v>
      </c>
      <c r="D2238" s="58" t="s">
        <v>47</v>
      </c>
      <c r="E2238" s="59">
        <v>1</v>
      </c>
      <c r="F2238" s="59">
        <v>0</v>
      </c>
      <c r="G2238" s="59">
        <f t="shared" si="24"/>
        <v>1</v>
      </c>
      <c r="H2238" s="98"/>
      <c r="I2238" s="69">
        <f t="shared" si="25"/>
        <v>0</v>
      </c>
      <c r="J2238" s="56"/>
      <c r="K2238" s="56"/>
      <c r="L2238" s="56"/>
      <c r="M2238" s="56"/>
    </row>
    <row r="2239" spans="1:13" s="57" customFormat="1" ht="120" outlineLevel="2">
      <c r="A2239" s="118">
        <v>10</v>
      </c>
      <c r="B2239" s="67" t="s">
        <v>2407</v>
      </c>
      <c r="C2239" s="68" t="s">
        <v>2408</v>
      </c>
      <c r="D2239" s="58" t="s">
        <v>47</v>
      </c>
      <c r="E2239" s="59">
        <v>1</v>
      </c>
      <c r="F2239" s="59">
        <v>0</v>
      </c>
      <c r="G2239" s="59">
        <f t="shared" si="24"/>
        <v>1</v>
      </c>
      <c r="H2239" s="98"/>
      <c r="I2239" s="69">
        <f t="shared" si="25"/>
        <v>0</v>
      </c>
      <c r="J2239" s="56"/>
      <c r="K2239" s="56"/>
      <c r="L2239" s="56"/>
      <c r="M2239" s="56"/>
    </row>
    <row r="2240" spans="1:13" s="57" customFormat="1" ht="120" outlineLevel="2">
      <c r="A2240" s="118">
        <v>11</v>
      </c>
      <c r="B2240" s="67" t="s">
        <v>2409</v>
      </c>
      <c r="C2240" s="68" t="s">
        <v>2410</v>
      </c>
      <c r="D2240" s="58" t="s">
        <v>47</v>
      </c>
      <c r="E2240" s="59">
        <v>2</v>
      </c>
      <c r="F2240" s="59">
        <v>0</v>
      </c>
      <c r="G2240" s="59">
        <f t="shared" si="24"/>
        <v>2</v>
      </c>
      <c r="H2240" s="98"/>
      <c r="I2240" s="69">
        <f t="shared" si="25"/>
        <v>0</v>
      </c>
      <c r="J2240" s="56"/>
      <c r="K2240" s="56"/>
      <c r="L2240" s="56"/>
      <c r="M2240" s="56"/>
    </row>
    <row r="2241" spans="1:13" s="57" customFormat="1" ht="96" outlineLevel="2">
      <c r="A2241" s="118">
        <v>12</v>
      </c>
      <c r="B2241" s="67" t="s">
        <v>2411</v>
      </c>
      <c r="C2241" s="68" t="s">
        <v>2412</v>
      </c>
      <c r="D2241" s="58" t="s">
        <v>47</v>
      </c>
      <c r="E2241" s="59">
        <v>1</v>
      </c>
      <c r="F2241" s="59">
        <v>0</v>
      </c>
      <c r="G2241" s="59">
        <f t="shared" si="24"/>
        <v>1</v>
      </c>
      <c r="H2241" s="98"/>
      <c r="I2241" s="69">
        <f t="shared" si="25"/>
        <v>0</v>
      </c>
      <c r="J2241" s="56"/>
      <c r="K2241" s="56"/>
      <c r="L2241" s="56"/>
      <c r="M2241" s="56"/>
    </row>
    <row r="2242" spans="1:13" s="57" customFormat="1" ht="96" outlineLevel="2">
      <c r="A2242" s="118">
        <v>13</v>
      </c>
      <c r="B2242" s="67" t="s">
        <v>2413</v>
      </c>
      <c r="C2242" s="68" t="s">
        <v>2414</v>
      </c>
      <c r="D2242" s="58" t="s">
        <v>47</v>
      </c>
      <c r="E2242" s="59">
        <v>1</v>
      </c>
      <c r="F2242" s="59">
        <v>0</v>
      </c>
      <c r="G2242" s="59">
        <f t="shared" si="24"/>
        <v>1</v>
      </c>
      <c r="H2242" s="98"/>
      <c r="I2242" s="69">
        <f t="shared" si="25"/>
        <v>0</v>
      </c>
      <c r="J2242" s="56"/>
      <c r="K2242" s="56"/>
      <c r="L2242" s="56"/>
      <c r="M2242" s="56"/>
    </row>
    <row r="2243" spans="1:13" s="57" customFormat="1" ht="108" outlineLevel="2">
      <c r="A2243" s="118">
        <v>14</v>
      </c>
      <c r="B2243" s="67" t="s">
        <v>2415</v>
      </c>
      <c r="C2243" s="68" t="s">
        <v>2416</v>
      </c>
      <c r="D2243" s="58" t="s">
        <v>47</v>
      </c>
      <c r="E2243" s="59">
        <v>1</v>
      </c>
      <c r="F2243" s="59">
        <v>0</v>
      </c>
      <c r="G2243" s="59">
        <f t="shared" si="24"/>
        <v>1</v>
      </c>
      <c r="H2243" s="98"/>
      <c r="I2243" s="69">
        <f t="shared" si="25"/>
        <v>0</v>
      </c>
      <c r="J2243" s="56"/>
      <c r="K2243" s="56"/>
      <c r="L2243" s="56"/>
      <c r="M2243" s="56"/>
    </row>
    <row r="2244" spans="1:13" s="57" customFormat="1" ht="120" outlineLevel="2">
      <c r="A2244" s="118">
        <v>15</v>
      </c>
      <c r="B2244" s="67" t="s">
        <v>2417</v>
      </c>
      <c r="C2244" s="68" t="s">
        <v>2418</v>
      </c>
      <c r="D2244" s="58" t="s">
        <v>47</v>
      </c>
      <c r="E2244" s="59">
        <v>4</v>
      </c>
      <c r="F2244" s="59">
        <v>0</v>
      </c>
      <c r="G2244" s="59">
        <f t="shared" si="24"/>
        <v>4</v>
      </c>
      <c r="H2244" s="98"/>
      <c r="I2244" s="69">
        <f t="shared" si="25"/>
        <v>0</v>
      </c>
      <c r="J2244" s="56"/>
      <c r="K2244" s="56"/>
      <c r="L2244" s="56"/>
      <c r="M2244" s="56"/>
    </row>
    <row r="2245" spans="1:13" s="57" customFormat="1" ht="120" outlineLevel="2">
      <c r="A2245" s="118">
        <v>16</v>
      </c>
      <c r="B2245" s="67" t="s">
        <v>2419</v>
      </c>
      <c r="C2245" s="68" t="s">
        <v>2420</v>
      </c>
      <c r="D2245" s="58" t="s">
        <v>47</v>
      </c>
      <c r="E2245" s="59">
        <v>5</v>
      </c>
      <c r="F2245" s="59">
        <v>0</v>
      </c>
      <c r="G2245" s="59">
        <f t="shared" si="24"/>
        <v>5</v>
      </c>
      <c r="H2245" s="98"/>
      <c r="I2245" s="69">
        <f t="shared" si="25"/>
        <v>0</v>
      </c>
      <c r="J2245" s="56"/>
      <c r="K2245" s="56"/>
      <c r="L2245" s="56"/>
      <c r="M2245" s="56"/>
    </row>
    <row r="2246" spans="1:13" s="57" customFormat="1" ht="72" outlineLevel="2">
      <c r="A2246" s="118">
        <v>17</v>
      </c>
      <c r="B2246" s="67" t="s">
        <v>2421</v>
      </c>
      <c r="C2246" s="68" t="s">
        <v>2422</v>
      </c>
      <c r="D2246" s="58" t="s">
        <v>47</v>
      </c>
      <c r="E2246" s="59">
        <v>1</v>
      </c>
      <c r="F2246" s="59">
        <v>0</v>
      </c>
      <c r="G2246" s="59">
        <f t="shared" si="24"/>
        <v>1</v>
      </c>
      <c r="H2246" s="98"/>
      <c r="I2246" s="69">
        <f t="shared" si="25"/>
        <v>0</v>
      </c>
      <c r="J2246" s="56"/>
      <c r="K2246" s="56"/>
      <c r="L2246" s="56"/>
      <c r="M2246" s="56"/>
    </row>
    <row r="2247" spans="1:13" s="57" customFormat="1" ht="84" outlineLevel="2">
      <c r="A2247" s="118">
        <v>18</v>
      </c>
      <c r="B2247" s="67" t="s">
        <v>2423</v>
      </c>
      <c r="C2247" s="68" t="s">
        <v>2424</v>
      </c>
      <c r="D2247" s="58" t="s">
        <v>47</v>
      </c>
      <c r="E2247" s="59">
        <v>1</v>
      </c>
      <c r="F2247" s="59">
        <v>0</v>
      </c>
      <c r="G2247" s="59">
        <f t="shared" si="24"/>
        <v>1</v>
      </c>
      <c r="H2247" s="98"/>
      <c r="I2247" s="69">
        <f t="shared" si="25"/>
        <v>0</v>
      </c>
      <c r="J2247" s="56"/>
      <c r="K2247" s="56"/>
      <c r="L2247" s="56"/>
      <c r="M2247" s="56"/>
    </row>
    <row r="2248" spans="1:13" s="57" customFormat="1" ht="132" outlineLevel="2">
      <c r="A2248" s="118">
        <v>19</v>
      </c>
      <c r="B2248" s="67" t="s">
        <v>2425</v>
      </c>
      <c r="C2248" s="68" t="s">
        <v>2426</v>
      </c>
      <c r="D2248" s="58" t="s">
        <v>47</v>
      </c>
      <c r="E2248" s="59">
        <v>1</v>
      </c>
      <c r="F2248" s="59">
        <v>0</v>
      </c>
      <c r="G2248" s="59">
        <f t="shared" si="24"/>
        <v>1</v>
      </c>
      <c r="H2248" s="98"/>
      <c r="I2248" s="69">
        <f t="shared" si="25"/>
        <v>0</v>
      </c>
      <c r="J2248" s="56"/>
      <c r="K2248" s="56"/>
      <c r="L2248" s="56"/>
      <c r="M2248" s="56"/>
    </row>
    <row r="2249" spans="1:13" s="57" customFormat="1" ht="120" outlineLevel="2">
      <c r="A2249" s="118">
        <v>20</v>
      </c>
      <c r="B2249" s="67" t="s">
        <v>2427</v>
      </c>
      <c r="C2249" s="68" t="s">
        <v>2428</v>
      </c>
      <c r="D2249" s="58" t="s">
        <v>47</v>
      </c>
      <c r="E2249" s="59">
        <v>1</v>
      </c>
      <c r="F2249" s="59">
        <v>0</v>
      </c>
      <c r="G2249" s="59">
        <f t="shared" si="24"/>
        <v>1</v>
      </c>
      <c r="H2249" s="98"/>
      <c r="I2249" s="69">
        <f t="shared" si="25"/>
        <v>0</v>
      </c>
      <c r="J2249" s="56"/>
      <c r="K2249" s="56"/>
      <c r="L2249" s="56"/>
      <c r="M2249" s="56"/>
    </row>
    <row r="2250" spans="1:13" s="57" customFormat="1" ht="12" outlineLevel="2">
      <c r="A2250" s="118">
        <v>21</v>
      </c>
      <c r="B2250" s="67" t="s">
        <v>2429</v>
      </c>
      <c r="C2250" s="68" t="s">
        <v>2430</v>
      </c>
      <c r="D2250" s="58" t="s">
        <v>47</v>
      </c>
      <c r="E2250" s="59">
        <v>1</v>
      </c>
      <c r="F2250" s="59">
        <v>0</v>
      </c>
      <c r="G2250" s="59">
        <f t="shared" si="24"/>
        <v>1</v>
      </c>
      <c r="H2250" s="98"/>
      <c r="I2250" s="69">
        <f t="shared" si="25"/>
        <v>0</v>
      </c>
      <c r="J2250" s="56"/>
      <c r="K2250" s="56"/>
      <c r="L2250" s="56"/>
      <c r="M2250" s="56"/>
    </row>
    <row r="2251" spans="1:13" s="57" customFormat="1" ht="24" outlineLevel="2">
      <c r="A2251" s="120">
        <v>22</v>
      </c>
      <c r="B2251" s="121" t="s">
        <v>352</v>
      </c>
      <c r="C2251" s="122" t="s">
        <v>1928</v>
      </c>
      <c r="D2251" s="123" t="s">
        <v>0</v>
      </c>
      <c r="E2251" s="24">
        <f>SUM(I2230:I2250)/100</f>
        <v>0</v>
      </c>
      <c r="F2251" s="94">
        <v>0</v>
      </c>
      <c r="G2251" s="24">
        <f>E2251*(1+F2251/100)</f>
        <v>0</v>
      </c>
      <c r="H2251" s="94"/>
      <c r="I2251" s="119">
        <f>G2251*H2251</f>
        <v>0</v>
      </c>
      <c r="J2251" s="124"/>
      <c r="K2251" s="125">
        <f>G2251*J2251</f>
        <v>0</v>
      </c>
      <c r="L2251" s="124"/>
      <c r="M2251" s="125">
        <f>G2251*L2251</f>
        <v>0</v>
      </c>
    </row>
    <row r="2252" spans="1:13" s="117" customFormat="1" ht="12.75" customHeight="1" outlineLevel="2">
      <c r="A2252" s="156"/>
      <c r="B2252" s="157"/>
      <c r="C2252" s="158"/>
      <c r="D2252" s="157"/>
      <c r="E2252" s="43"/>
      <c r="F2252" s="96"/>
      <c r="G2252" s="43"/>
      <c r="H2252" s="96"/>
      <c r="I2252" s="115"/>
      <c r="J2252" s="159"/>
      <c r="K2252" s="96"/>
      <c r="L2252" s="96"/>
      <c r="M2252" s="96"/>
    </row>
    <row r="2253" spans="1:13" s="176" customFormat="1" ht="16.5" customHeight="1" outlineLevel="1">
      <c r="A2253" s="170"/>
      <c r="B2253" s="171"/>
      <c r="C2253" s="171" t="s">
        <v>2683</v>
      </c>
      <c r="D2253" s="172"/>
      <c r="E2253" s="20"/>
      <c r="F2253" s="93"/>
      <c r="G2253" s="20"/>
      <c r="H2253" s="93"/>
      <c r="I2253" s="173">
        <f>SUBTOTAL(9,I2255:I2260)</f>
        <v>0</v>
      </c>
      <c r="J2253" s="174"/>
      <c r="K2253" s="175">
        <f>SUBTOTAL(9,K2259:K2260)</f>
        <v>0</v>
      </c>
      <c r="L2253" s="93"/>
      <c r="M2253" s="175">
        <f>SUBTOTAL(9,M2259:M2260)</f>
        <v>0</v>
      </c>
    </row>
    <row r="2254" spans="1:13" s="57" customFormat="1" ht="33.75" outlineLevel="2">
      <c r="A2254" s="49"/>
      <c r="B2254" s="50"/>
      <c r="C2254" s="66" t="s">
        <v>2431</v>
      </c>
      <c r="D2254" s="52"/>
      <c r="E2254" s="53"/>
      <c r="F2254" s="53"/>
      <c r="G2254" s="53"/>
      <c r="H2254" s="54"/>
      <c r="I2254" s="177"/>
      <c r="J2254" s="56"/>
      <c r="K2254" s="56"/>
      <c r="L2254" s="56"/>
      <c r="M2254" s="56"/>
    </row>
    <row r="2255" spans="1:13" s="57" customFormat="1" ht="120" outlineLevel="2">
      <c r="A2255" s="118">
        <v>1</v>
      </c>
      <c r="B2255" s="67" t="s">
        <v>2432</v>
      </c>
      <c r="C2255" s="68" t="s">
        <v>2433</v>
      </c>
      <c r="D2255" s="58" t="s">
        <v>47</v>
      </c>
      <c r="E2255" s="59">
        <v>5</v>
      </c>
      <c r="F2255" s="59">
        <v>0</v>
      </c>
      <c r="G2255" s="59">
        <f t="shared" ref="G2255:G2258" si="26">E2255*(1+F2255/100)</f>
        <v>5</v>
      </c>
      <c r="H2255" s="98"/>
      <c r="I2255" s="69">
        <f t="shared" ref="I2255:I2258" si="27">G2255*H2255</f>
        <v>0</v>
      </c>
      <c r="J2255" s="56"/>
      <c r="K2255" s="56"/>
      <c r="L2255" s="56"/>
      <c r="M2255" s="56"/>
    </row>
    <row r="2256" spans="1:13" s="57" customFormat="1" ht="180" outlineLevel="2">
      <c r="A2256" s="118">
        <v>2</v>
      </c>
      <c r="B2256" s="67" t="s">
        <v>2434</v>
      </c>
      <c r="C2256" s="68" t="s">
        <v>2435</v>
      </c>
      <c r="D2256" s="58" t="s">
        <v>47</v>
      </c>
      <c r="E2256" s="59">
        <v>1</v>
      </c>
      <c r="F2256" s="59">
        <v>0</v>
      </c>
      <c r="G2256" s="59">
        <f t="shared" si="26"/>
        <v>1</v>
      </c>
      <c r="H2256" s="98"/>
      <c r="I2256" s="69">
        <f t="shared" si="27"/>
        <v>0</v>
      </c>
      <c r="J2256" s="56"/>
      <c r="K2256" s="56"/>
      <c r="L2256" s="56"/>
      <c r="M2256" s="56"/>
    </row>
    <row r="2257" spans="1:13" s="57" customFormat="1" ht="120" outlineLevel="2">
      <c r="A2257" s="118">
        <v>3</v>
      </c>
      <c r="B2257" s="67" t="s">
        <v>2436</v>
      </c>
      <c r="C2257" s="68" t="s">
        <v>2437</v>
      </c>
      <c r="D2257" s="58" t="s">
        <v>47</v>
      </c>
      <c r="E2257" s="59">
        <v>2</v>
      </c>
      <c r="F2257" s="59">
        <v>0</v>
      </c>
      <c r="G2257" s="59">
        <f t="shared" si="26"/>
        <v>2</v>
      </c>
      <c r="H2257" s="98"/>
      <c r="I2257" s="69">
        <f t="shared" si="27"/>
        <v>0</v>
      </c>
      <c r="J2257" s="56"/>
      <c r="K2257" s="56"/>
      <c r="L2257" s="56"/>
      <c r="M2257" s="56"/>
    </row>
    <row r="2258" spans="1:13" s="57" customFormat="1" ht="120" outlineLevel="2">
      <c r="A2258" s="118">
        <v>4</v>
      </c>
      <c r="B2258" s="67" t="s">
        <v>2438</v>
      </c>
      <c r="C2258" s="68" t="s">
        <v>2439</v>
      </c>
      <c r="D2258" s="58" t="s">
        <v>47</v>
      </c>
      <c r="E2258" s="59">
        <v>1</v>
      </c>
      <c r="F2258" s="59">
        <v>0</v>
      </c>
      <c r="G2258" s="59">
        <f t="shared" si="26"/>
        <v>1</v>
      </c>
      <c r="H2258" s="98"/>
      <c r="I2258" s="69">
        <f t="shared" si="27"/>
        <v>0</v>
      </c>
      <c r="J2258" s="56"/>
      <c r="K2258" s="56"/>
      <c r="L2258" s="56"/>
      <c r="M2258" s="56"/>
    </row>
    <row r="2259" spans="1:13" s="57" customFormat="1" ht="24" outlineLevel="2">
      <c r="A2259" s="120">
        <v>5</v>
      </c>
      <c r="B2259" s="121" t="s">
        <v>352</v>
      </c>
      <c r="C2259" s="122" t="s">
        <v>1928</v>
      </c>
      <c r="D2259" s="123" t="s">
        <v>0</v>
      </c>
      <c r="E2259" s="24">
        <f>SUM(I2255:M2258)/100</f>
        <v>0</v>
      </c>
      <c r="F2259" s="94">
        <v>0</v>
      </c>
      <c r="G2259" s="24">
        <f>E2259*(1+F2259/100)</f>
        <v>0</v>
      </c>
      <c r="H2259" s="94"/>
      <c r="I2259" s="119">
        <f>G2259*H2259</f>
        <v>0</v>
      </c>
      <c r="J2259" s="124"/>
      <c r="K2259" s="125">
        <f>G2259*J2259</f>
        <v>0</v>
      </c>
      <c r="L2259" s="124"/>
      <c r="M2259" s="125">
        <f>G2259*L2259</f>
        <v>0</v>
      </c>
    </row>
    <row r="2260" spans="1:13" s="117" customFormat="1" ht="12.75" customHeight="1" outlineLevel="2">
      <c r="A2260" s="156"/>
      <c r="B2260" s="157"/>
      <c r="C2260" s="158"/>
      <c r="D2260" s="157"/>
      <c r="E2260" s="43"/>
      <c r="F2260" s="96"/>
      <c r="G2260" s="43"/>
      <c r="H2260" s="96"/>
      <c r="I2260" s="115"/>
      <c r="J2260" s="159"/>
      <c r="K2260" s="96"/>
      <c r="L2260" s="96"/>
      <c r="M2260" s="96"/>
    </row>
    <row r="2261" spans="1:13" s="176" customFormat="1" ht="16.5" customHeight="1" outlineLevel="1">
      <c r="A2261" s="170"/>
      <c r="B2261" s="171"/>
      <c r="C2261" s="171" t="s">
        <v>2684</v>
      </c>
      <c r="D2261" s="172"/>
      <c r="E2261" s="20"/>
      <c r="F2261" s="93"/>
      <c r="G2261" s="20"/>
      <c r="H2261" s="93"/>
      <c r="I2261" s="173">
        <f>SUBTOTAL(9,I2263:I2298)</f>
        <v>0</v>
      </c>
      <c r="J2261" s="174"/>
      <c r="K2261" s="175">
        <f>SUBTOTAL(9,K2297:K2298)</f>
        <v>0</v>
      </c>
      <c r="L2261" s="93"/>
      <c r="M2261" s="175">
        <f>SUBTOTAL(9,M2297:M2298)</f>
        <v>0</v>
      </c>
    </row>
    <row r="2262" spans="1:13" s="57" customFormat="1" ht="12" outlineLevel="2">
      <c r="A2262" s="49"/>
      <c r="B2262" s="50"/>
      <c r="C2262" s="51" t="s">
        <v>2160</v>
      </c>
      <c r="D2262" s="52"/>
      <c r="E2262" s="53"/>
      <c r="F2262" s="53"/>
      <c r="G2262" s="53"/>
      <c r="H2262" s="54"/>
      <c r="I2262" s="177"/>
      <c r="J2262" s="56"/>
      <c r="K2262" s="56"/>
      <c r="L2262" s="56"/>
      <c r="M2262" s="56"/>
    </row>
    <row r="2263" spans="1:13" s="57" customFormat="1" ht="96" outlineLevel="2">
      <c r="A2263" s="118">
        <v>1</v>
      </c>
      <c r="B2263" s="67" t="s">
        <v>30</v>
      </c>
      <c r="C2263" s="68" t="s">
        <v>2444</v>
      </c>
      <c r="D2263" s="58" t="s">
        <v>47</v>
      </c>
      <c r="E2263" s="59">
        <v>8</v>
      </c>
      <c r="F2263" s="59">
        <v>0</v>
      </c>
      <c r="G2263" s="59">
        <f t="shared" ref="G2263:G2296" si="28">E2263*(1+F2263/100)</f>
        <v>8</v>
      </c>
      <c r="H2263" s="98"/>
      <c r="I2263" s="69">
        <f>G2263*H2263</f>
        <v>0</v>
      </c>
      <c r="J2263" s="56"/>
      <c r="K2263" s="56"/>
      <c r="L2263" s="56"/>
      <c r="M2263" s="56"/>
    </row>
    <row r="2264" spans="1:13" s="57" customFormat="1" ht="96" outlineLevel="2">
      <c r="A2264" s="118">
        <v>2</v>
      </c>
      <c r="B2264" s="67" t="s">
        <v>31</v>
      </c>
      <c r="C2264" s="68" t="s">
        <v>2445</v>
      </c>
      <c r="D2264" s="58" t="s">
        <v>47</v>
      </c>
      <c r="E2264" s="59">
        <v>7</v>
      </c>
      <c r="F2264" s="59">
        <v>0</v>
      </c>
      <c r="G2264" s="59">
        <f t="shared" si="28"/>
        <v>7</v>
      </c>
      <c r="H2264" s="98"/>
      <c r="I2264" s="69">
        <f t="shared" ref="I2264:I2296" si="29">G2264*H2264</f>
        <v>0</v>
      </c>
      <c r="J2264" s="56"/>
      <c r="K2264" s="56"/>
      <c r="L2264" s="56"/>
      <c r="M2264" s="56"/>
    </row>
    <row r="2265" spans="1:13" s="57" customFormat="1" ht="96" outlineLevel="2">
      <c r="A2265" s="118">
        <v>3</v>
      </c>
      <c r="B2265" s="67" t="s">
        <v>32</v>
      </c>
      <c r="C2265" s="68" t="s">
        <v>2446</v>
      </c>
      <c r="D2265" s="58" t="s">
        <v>47</v>
      </c>
      <c r="E2265" s="59">
        <v>23</v>
      </c>
      <c r="F2265" s="59">
        <v>0</v>
      </c>
      <c r="G2265" s="59">
        <f t="shared" si="28"/>
        <v>23</v>
      </c>
      <c r="H2265" s="98"/>
      <c r="I2265" s="69">
        <f t="shared" si="29"/>
        <v>0</v>
      </c>
      <c r="J2265" s="56"/>
      <c r="K2265" s="56"/>
      <c r="L2265" s="56"/>
      <c r="M2265" s="56"/>
    </row>
    <row r="2266" spans="1:13" s="57" customFormat="1" ht="12" outlineLevel="2">
      <c r="A2266" s="118">
        <v>4</v>
      </c>
      <c r="B2266" s="67" t="s">
        <v>2447</v>
      </c>
      <c r="C2266" s="68" t="s">
        <v>2448</v>
      </c>
      <c r="D2266" s="58" t="s">
        <v>47</v>
      </c>
      <c r="E2266" s="59">
        <v>23</v>
      </c>
      <c r="F2266" s="59">
        <v>0</v>
      </c>
      <c r="G2266" s="59">
        <f t="shared" si="28"/>
        <v>23</v>
      </c>
      <c r="H2266" s="98"/>
      <c r="I2266" s="69">
        <f t="shared" si="29"/>
        <v>0</v>
      </c>
      <c r="J2266" s="56"/>
      <c r="K2266" s="56"/>
      <c r="L2266" s="56"/>
      <c r="M2266" s="56"/>
    </row>
    <row r="2267" spans="1:13" s="57" customFormat="1" ht="96" outlineLevel="2">
      <c r="A2267" s="118">
        <v>5</v>
      </c>
      <c r="B2267" s="67" t="s">
        <v>33</v>
      </c>
      <c r="C2267" s="68" t="s">
        <v>2449</v>
      </c>
      <c r="D2267" s="58" t="s">
        <v>47</v>
      </c>
      <c r="E2267" s="59">
        <v>16</v>
      </c>
      <c r="F2267" s="59">
        <v>0</v>
      </c>
      <c r="G2267" s="59">
        <f t="shared" si="28"/>
        <v>16</v>
      </c>
      <c r="H2267" s="98"/>
      <c r="I2267" s="69">
        <f t="shared" si="29"/>
        <v>0</v>
      </c>
      <c r="J2267" s="56"/>
      <c r="K2267" s="56"/>
      <c r="L2267" s="56"/>
      <c r="M2267" s="56"/>
    </row>
    <row r="2268" spans="1:13" s="57" customFormat="1" ht="96" outlineLevel="2">
      <c r="A2268" s="118">
        <v>6</v>
      </c>
      <c r="B2268" s="67" t="s">
        <v>34</v>
      </c>
      <c r="C2268" s="68" t="s">
        <v>2450</v>
      </c>
      <c r="D2268" s="58" t="s">
        <v>47</v>
      </c>
      <c r="E2268" s="59">
        <v>6</v>
      </c>
      <c r="F2268" s="59">
        <v>0</v>
      </c>
      <c r="G2268" s="59">
        <f t="shared" si="28"/>
        <v>6</v>
      </c>
      <c r="H2268" s="98"/>
      <c r="I2268" s="69">
        <f t="shared" si="29"/>
        <v>0</v>
      </c>
      <c r="J2268" s="56"/>
      <c r="K2268" s="56"/>
      <c r="L2268" s="56"/>
      <c r="M2268" s="56"/>
    </row>
    <row r="2269" spans="1:13" s="57" customFormat="1" ht="96" outlineLevel="2">
      <c r="A2269" s="118">
        <v>7</v>
      </c>
      <c r="B2269" s="67" t="s">
        <v>35</v>
      </c>
      <c r="C2269" s="68" t="s">
        <v>2451</v>
      </c>
      <c r="D2269" s="58" t="s">
        <v>47</v>
      </c>
      <c r="E2269" s="59">
        <v>5</v>
      </c>
      <c r="F2269" s="59">
        <v>0</v>
      </c>
      <c r="G2269" s="59">
        <f t="shared" si="28"/>
        <v>5</v>
      </c>
      <c r="H2269" s="98"/>
      <c r="I2269" s="69">
        <f t="shared" si="29"/>
        <v>0</v>
      </c>
      <c r="J2269" s="56"/>
      <c r="K2269" s="56"/>
      <c r="L2269" s="56"/>
      <c r="M2269" s="56"/>
    </row>
    <row r="2270" spans="1:13" s="57" customFormat="1" ht="12" outlineLevel="2">
      <c r="A2270" s="118">
        <v>8</v>
      </c>
      <c r="B2270" s="67" t="s">
        <v>2452</v>
      </c>
      <c r="C2270" s="68" t="s">
        <v>2453</v>
      </c>
      <c r="D2270" s="58" t="s">
        <v>47</v>
      </c>
      <c r="E2270" s="59">
        <v>5</v>
      </c>
      <c r="F2270" s="59">
        <v>0</v>
      </c>
      <c r="G2270" s="59">
        <f t="shared" si="28"/>
        <v>5</v>
      </c>
      <c r="H2270" s="98"/>
      <c r="I2270" s="69">
        <f t="shared" si="29"/>
        <v>0</v>
      </c>
      <c r="J2270" s="56"/>
      <c r="K2270" s="56"/>
      <c r="L2270" s="56"/>
      <c r="M2270" s="56"/>
    </row>
    <row r="2271" spans="1:13" s="57" customFormat="1" ht="96" outlineLevel="2">
      <c r="A2271" s="118">
        <v>9</v>
      </c>
      <c r="B2271" s="67" t="s">
        <v>36</v>
      </c>
      <c r="C2271" s="68" t="s">
        <v>2454</v>
      </c>
      <c r="D2271" s="58" t="s">
        <v>47</v>
      </c>
      <c r="E2271" s="59">
        <v>1</v>
      </c>
      <c r="F2271" s="59">
        <v>0</v>
      </c>
      <c r="G2271" s="59">
        <f t="shared" si="28"/>
        <v>1</v>
      </c>
      <c r="H2271" s="98"/>
      <c r="I2271" s="69">
        <f t="shared" si="29"/>
        <v>0</v>
      </c>
      <c r="J2271" s="56"/>
      <c r="K2271" s="56"/>
      <c r="L2271" s="56"/>
      <c r="M2271" s="56"/>
    </row>
    <row r="2272" spans="1:13" s="57" customFormat="1" ht="84" outlineLevel="2">
      <c r="A2272" s="118">
        <v>10</v>
      </c>
      <c r="B2272" s="67" t="s">
        <v>37</v>
      </c>
      <c r="C2272" s="68" t="s">
        <v>2455</v>
      </c>
      <c r="D2272" s="58" t="s">
        <v>47</v>
      </c>
      <c r="E2272" s="59">
        <v>2</v>
      </c>
      <c r="F2272" s="59">
        <v>0</v>
      </c>
      <c r="G2272" s="59">
        <f t="shared" si="28"/>
        <v>2</v>
      </c>
      <c r="H2272" s="98"/>
      <c r="I2272" s="69">
        <f t="shared" si="29"/>
        <v>0</v>
      </c>
      <c r="J2272" s="56"/>
      <c r="K2272" s="56"/>
      <c r="L2272" s="56"/>
      <c r="M2272" s="56"/>
    </row>
    <row r="2273" spans="1:13" s="57" customFormat="1" ht="108" outlineLevel="2">
      <c r="A2273" s="118">
        <v>11</v>
      </c>
      <c r="B2273" s="67" t="s">
        <v>2456</v>
      </c>
      <c r="C2273" s="68" t="s">
        <v>2457</v>
      </c>
      <c r="D2273" s="58" t="s">
        <v>47</v>
      </c>
      <c r="E2273" s="59">
        <v>3</v>
      </c>
      <c r="F2273" s="59">
        <v>0</v>
      </c>
      <c r="G2273" s="59">
        <f t="shared" si="28"/>
        <v>3</v>
      </c>
      <c r="H2273" s="98"/>
      <c r="I2273" s="69">
        <f t="shared" si="29"/>
        <v>0</v>
      </c>
      <c r="J2273" s="56"/>
      <c r="K2273" s="56"/>
      <c r="L2273" s="56"/>
      <c r="M2273" s="56"/>
    </row>
    <row r="2274" spans="1:13" s="57" customFormat="1" ht="96" outlineLevel="2">
      <c r="A2274" s="118">
        <v>12</v>
      </c>
      <c r="B2274" s="67" t="s">
        <v>2458</v>
      </c>
      <c r="C2274" s="68" t="s">
        <v>2459</v>
      </c>
      <c r="D2274" s="58" t="s">
        <v>47</v>
      </c>
      <c r="E2274" s="59">
        <v>1</v>
      </c>
      <c r="F2274" s="59">
        <v>0</v>
      </c>
      <c r="G2274" s="59">
        <f t="shared" si="28"/>
        <v>1</v>
      </c>
      <c r="H2274" s="98"/>
      <c r="I2274" s="69">
        <f t="shared" si="29"/>
        <v>0</v>
      </c>
      <c r="J2274" s="56"/>
      <c r="K2274" s="56"/>
      <c r="L2274" s="56"/>
      <c r="M2274" s="56"/>
    </row>
    <row r="2275" spans="1:13" s="57" customFormat="1" ht="96" outlineLevel="2">
      <c r="A2275" s="118">
        <v>13</v>
      </c>
      <c r="B2275" s="67" t="s">
        <v>2460</v>
      </c>
      <c r="C2275" s="68" t="s">
        <v>2461</v>
      </c>
      <c r="D2275" s="58" t="s">
        <v>47</v>
      </c>
      <c r="E2275" s="59">
        <v>36</v>
      </c>
      <c r="F2275" s="59">
        <v>0</v>
      </c>
      <c r="G2275" s="59">
        <f t="shared" si="28"/>
        <v>36</v>
      </c>
      <c r="H2275" s="98"/>
      <c r="I2275" s="69">
        <f t="shared" si="29"/>
        <v>0</v>
      </c>
      <c r="J2275" s="56"/>
      <c r="K2275" s="56"/>
      <c r="L2275" s="56"/>
      <c r="M2275" s="56"/>
    </row>
    <row r="2276" spans="1:13" s="57" customFormat="1" ht="72" outlineLevel="2">
      <c r="A2276" s="118">
        <v>14</v>
      </c>
      <c r="B2276" s="67" t="s">
        <v>2462</v>
      </c>
      <c r="C2276" s="68" t="s">
        <v>2463</v>
      </c>
      <c r="D2276" s="58" t="s">
        <v>47</v>
      </c>
      <c r="E2276" s="59">
        <v>1</v>
      </c>
      <c r="F2276" s="59">
        <v>0</v>
      </c>
      <c r="G2276" s="59">
        <f t="shared" si="28"/>
        <v>1</v>
      </c>
      <c r="H2276" s="98"/>
      <c r="I2276" s="69">
        <f t="shared" si="29"/>
        <v>0</v>
      </c>
      <c r="J2276" s="56"/>
      <c r="K2276" s="56"/>
      <c r="L2276" s="56"/>
      <c r="M2276" s="56"/>
    </row>
    <row r="2277" spans="1:13" s="57" customFormat="1" ht="96" outlineLevel="2">
      <c r="A2277" s="118">
        <v>15</v>
      </c>
      <c r="B2277" s="67" t="s">
        <v>2464</v>
      </c>
      <c r="C2277" s="68" t="s">
        <v>2465</v>
      </c>
      <c r="D2277" s="58" t="s">
        <v>47</v>
      </c>
      <c r="E2277" s="59">
        <v>4</v>
      </c>
      <c r="F2277" s="59">
        <v>0</v>
      </c>
      <c r="G2277" s="59">
        <f t="shared" si="28"/>
        <v>4</v>
      </c>
      <c r="H2277" s="98"/>
      <c r="I2277" s="69">
        <f t="shared" si="29"/>
        <v>0</v>
      </c>
      <c r="J2277" s="56"/>
      <c r="K2277" s="56"/>
      <c r="L2277" s="56"/>
      <c r="M2277" s="56"/>
    </row>
    <row r="2278" spans="1:13" s="57" customFormat="1" ht="12" outlineLevel="2">
      <c r="A2278" s="118">
        <v>16</v>
      </c>
      <c r="B2278" s="67" t="s">
        <v>2466</v>
      </c>
      <c r="C2278" s="68" t="s">
        <v>2467</v>
      </c>
      <c r="D2278" s="58" t="s">
        <v>47</v>
      </c>
      <c r="E2278" s="59">
        <v>4</v>
      </c>
      <c r="F2278" s="59">
        <v>0</v>
      </c>
      <c r="G2278" s="59">
        <f t="shared" si="28"/>
        <v>4</v>
      </c>
      <c r="H2278" s="98"/>
      <c r="I2278" s="69">
        <f t="shared" si="29"/>
        <v>0</v>
      </c>
      <c r="J2278" s="56"/>
      <c r="K2278" s="56"/>
      <c r="L2278" s="56"/>
      <c r="M2278" s="56"/>
    </row>
    <row r="2279" spans="1:13" s="57" customFormat="1" ht="96" outlineLevel="2">
      <c r="A2279" s="118">
        <v>17</v>
      </c>
      <c r="B2279" s="67" t="s">
        <v>2468</v>
      </c>
      <c r="C2279" s="68" t="s">
        <v>2469</v>
      </c>
      <c r="D2279" s="58" t="s">
        <v>47</v>
      </c>
      <c r="E2279" s="59">
        <v>4</v>
      </c>
      <c r="F2279" s="59">
        <v>0</v>
      </c>
      <c r="G2279" s="59">
        <f t="shared" si="28"/>
        <v>4</v>
      </c>
      <c r="H2279" s="98"/>
      <c r="I2279" s="69">
        <f t="shared" si="29"/>
        <v>0</v>
      </c>
      <c r="J2279" s="56"/>
      <c r="K2279" s="56"/>
      <c r="L2279" s="56"/>
      <c r="M2279" s="56"/>
    </row>
    <row r="2280" spans="1:13" s="57" customFormat="1" ht="12" outlineLevel="2">
      <c r="A2280" s="118">
        <v>18</v>
      </c>
      <c r="B2280" s="67" t="s">
        <v>2470</v>
      </c>
      <c r="C2280" s="68" t="s">
        <v>2471</v>
      </c>
      <c r="D2280" s="58" t="s">
        <v>47</v>
      </c>
      <c r="E2280" s="59">
        <v>4</v>
      </c>
      <c r="F2280" s="59">
        <v>0</v>
      </c>
      <c r="G2280" s="59">
        <f t="shared" si="28"/>
        <v>4</v>
      </c>
      <c r="H2280" s="98"/>
      <c r="I2280" s="69">
        <f t="shared" si="29"/>
        <v>0</v>
      </c>
      <c r="J2280" s="56"/>
      <c r="K2280" s="56"/>
      <c r="L2280" s="56"/>
      <c r="M2280" s="56"/>
    </row>
    <row r="2281" spans="1:13" s="57" customFormat="1" ht="108" outlineLevel="2">
      <c r="A2281" s="118">
        <v>19</v>
      </c>
      <c r="B2281" s="67" t="s">
        <v>2472</v>
      </c>
      <c r="C2281" s="68" t="s">
        <v>2473</v>
      </c>
      <c r="D2281" s="58" t="s">
        <v>47</v>
      </c>
      <c r="E2281" s="59">
        <v>2</v>
      </c>
      <c r="F2281" s="59">
        <v>0</v>
      </c>
      <c r="G2281" s="59">
        <f t="shared" si="28"/>
        <v>2</v>
      </c>
      <c r="H2281" s="98"/>
      <c r="I2281" s="69">
        <f t="shared" si="29"/>
        <v>0</v>
      </c>
      <c r="J2281" s="56"/>
      <c r="K2281" s="56"/>
      <c r="L2281" s="56"/>
      <c r="M2281" s="56"/>
    </row>
    <row r="2282" spans="1:13" s="57" customFormat="1" ht="12" outlineLevel="2">
      <c r="A2282" s="118">
        <v>20</v>
      </c>
      <c r="B2282" s="67" t="s">
        <v>2474</v>
      </c>
      <c r="C2282" s="68" t="s">
        <v>2475</v>
      </c>
      <c r="D2282" s="58" t="s">
        <v>47</v>
      </c>
      <c r="E2282" s="59">
        <v>2</v>
      </c>
      <c r="F2282" s="59">
        <v>0</v>
      </c>
      <c r="G2282" s="59">
        <f t="shared" si="28"/>
        <v>2</v>
      </c>
      <c r="H2282" s="98"/>
      <c r="I2282" s="69">
        <f t="shared" si="29"/>
        <v>0</v>
      </c>
      <c r="J2282" s="56"/>
      <c r="K2282" s="56"/>
      <c r="L2282" s="56"/>
      <c r="M2282" s="56"/>
    </row>
    <row r="2283" spans="1:13" s="57" customFormat="1" ht="108" outlineLevel="2">
      <c r="A2283" s="118">
        <v>21</v>
      </c>
      <c r="B2283" s="67" t="s">
        <v>2476</v>
      </c>
      <c r="C2283" s="68" t="s">
        <v>2477</v>
      </c>
      <c r="D2283" s="58" t="s">
        <v>47</v>
      </c>
      <c r="E2283" s="59">
        <v>4</v>
      </c>
      <c r="F2283" s="59">
        <v>0</v>
      </c>
      <c r="G2283" s="59">
        <f t="shared" si="28"/>
        <v>4</v>
      </c>
      <c r="H2283" s="98"/>
      <c r="I2283" s="69">
        <f t="shared" si="29"/>
        <v>0</v>
      </c>
      <c r="J2283" s="56"/>
      <c r="K2283" s="56"/>
      <c r="L2283" s="56"/>
      <c r="M2283" s="56"/>
    </row>
    <row r="2284" spans="1:13" s="57" customFormat="1" ht="12" outlineLevel="2">
      <c r="A2284" s="118">
        <v>22</v>
      </c>
      <c r="B2284" s="67" t="s">
        <v>2478</v>
      </c>
      <c r="C2284" s="68" t="s">
        <v>2479</v>
      </c>
      <c r="D2284" s="58" t="s">
        <v>47</v>
      </c>
      <c r="E2284" s="59">
        <v>4</v>
      </c>
      <c r="F2284" s="59">
        <v>0</v>
      </c>
      <c r="G2284" s="59">
        <f t="shared" si="28"/>
        <v>4</v>
      </c>
      <c r="H2284" s="98"/>
      <c r="I2284" s="69">
        <f t="shared" si="29"/>
        <v>0</v>
      </c>
      <c r="J2284" s="56"/>
      <c r="K2284" s="56"/>
      <c r="L2284" s="56"/>
      <c r="M2284" s="56"/>
    </row>
    <row r="2285" spans="1:13" s="57" customFormat="1" ht="72" outlineLevel="2">
      <c r="A2285" s="118">
        <v>23</v>
      </c>
      <c r="B2285" s="67" t="s">
        <v>2480</v>
      </c>
      <c r="C2285" s="68" t="s">
        <v>2481</v>
      </c>
      <c r="D2285" s="58" t="s">
        <v>47</v>
      </c>
      <c r="E2285" s="59">
        <v>1</v>
      </c>
      <c r="F2285" s="59">
        <v>0</v>
      </c>
      <c r="G2285" s="59">
        <f t="shared" si="28"/>
        <v>1</v>
      </c>
      <c r="H2285" s="98"/>
      <c r="I2285" s="69">
        <f t="shared" si="29"/>
        <v>0</v>
      </c>
      <c r="J2285" s="56"/>
      <c r="K2285" s="56"/>
      <c r="L2285" s="56"/>
      <c r="M2285" s="56"/>
    </row>
    <row r="2286" spans="1:13" s="57" customFormat="1" ht="60" outlineLevel="2">
      <c r="A2286" s="118">
        <v>24</v>
      </c>
      <c r="B2286" s="67" t="s">
        <v>2482</v>
      </c>
      <c r="C2286" s="68" t="s">
        <v>2483</v>
      </c>
      <c r="D2286" s="58" t="s">
        <v>47</v>
      </c>
      <c r="E2286" s="59">
        <v>1</v>
      </c>
      <c r="F2286" s="59">
        <v>0</v>
      </c>
      <c r="G2286" s="59">
        <f t="shared" si="28"/>
        <v>1</v>
      </c>
      <c r="H2286" s="98"/>
      <c r="I2286" s="69">
        <f t="shared" si="29"/>
        <v>0</v>
      </c>
      <c r="J2286" s="56"/>
      <c r="K2286" s="56"/>
      <c r="L2286" s="56"/>
      <c r="M2286" s="56"/>
    </row>
    <row r="2287" spans="1:13" s="57" customFormat="1" ht="60" outlineLevel="2">
      <c r="A2287" s="118">
        <v>25</v>
      </c>
      <c r="B2287" s="67" t="s">
        <v>2484</v>
      </c>
      <c r="C2287" s="68" t="s">
        <v>2485</v>
      </c>
      <c r="D2287" s="58" t="s">
        <v>47</v>
      </c>
      <c r="E2287" s="59">
        <v>1</v>
      </c>
      <c r="F2287" s="59">
        <v>0</v>
      </c>
      <c r="G2287" s="59">
        <f t="shared" si="28"/>
        <v>1</v>
      </c>
      <c r="H2287" s="98"/>
      <c r="I2287" s="69">
        <f t="shared" si="29"/>
        <v>0</v>
      </c>
      <c r="J2287" s="56"/>
      <c r="K2287" s="56"/>
      <c r="L2287" s="56"/>
      <c r="M2287" s="56"/>
    </row>
    <row r="2288" spans="1:13" s="57" customFormat="1" ht="72" outlineLevel="2">
      <c r="A2288" s="118">
        <v>26</v>
      </c>
      <c r="B2288" s="67" t="s">
        <v>2486</v>
      </c>
      <c r="C2288" s="68" t="s">
        <v>2487</v>
      </c>
      <c r="D2288" s="58" t="s">
        <v>47</v>
      </c>
      <c r="E2288" s="59">
        <v>1</v>
      </c>
      <c r="F2288" s="59">
        <v>0</v>
      </c>
      <c r="G2288" s="59">
        <f t="shared" si="28"/>
        <v>1</v>
      </c>
      <c r="H2288" s="98"/>
      <c r="I2288" s="69">
        <f t="shared" si="29"/>
        <v>0</v>
      </c>
      <c r="J2288" s="56"/>
      <c r="K2288" s="56"/>
      <c r="L2288" s="56"/>
      <c r="M2288" s="56"/>
    </row>
    <row r="2289" spans="1:13" s="57" customFormat="1" ht="96" outlineLevel="2">
      <c r="A2289" s="118">
        <v>27</v>
      </c>
      <c r="B2289" s="67" t="s">
        <v>2488</v>
      </c>
      <c r="C2289" s="68" t="s">
        <v>2489</v>
      </c>
      <c r="D2289" s="58" t="s">
        <v>47</v>
      </c>
      <c r="E2289" s="59">
        <v>3</v>
      </c>
      <c r="F2289" s="59">
        <v>0</v>
      </c>
      <c r="G2289" s="59">
        <f t="shared" si="28"/>
        <v>3</v>
      </c>
      <c r="H2289" s="98"/>
      <c r="I2289" s="69">
        <f t="shared" si="29"/>
        <v>0</v>
      </c>
      <c r="J2289" s="56"/>
      <c r="K2289" s="56"/>
      <c r="L2289" s="56"/>
      <c r="M2289" s="56"/>
    </row>
    <row r="2290" spans="1:13" s="57" customFormat="1" ht="96" outlineLevel="2">
      <c r="A2290" s="118">
        <v>28</v>
      </c>
      <c r="B2290" s="67" t="s">
        <v>2490</v>
      </c>
      <c r="C2290" s="68" t="s">
        <v>2491</v>
      </c>
      <c r="D2290" s="58" t="s">
        <v>47</v>
      </c>
      <c r="E2290" s="59">
        <v>8</v>
      </c>
      <c r="F2290" s="59">
        <v>0</v>
      </c>
      <c r="G2290" s="59">
        <f t="shared" si="28"/>
        <v>8</v>
      </c>
      <c r="H2290" s="98"/>
      <c r="I2290" s="69">
        <f t="shared" si="29"/>
        <v>0</v>
      </c>
      <c r="J2290" s="56"/>
      <c r="K2290" s="56"/>
      <c r="L2290" s="56"/>
      <c r="M2290" s="56"/>
    </row>
    <row r="2291" spans="1:13" s="57" customFormat="1" ht="96" outlineLevel="2">
      <c r="A2291" s="118">
        <v>29</v>
      </c>
      <c r="B2291" s="67" t="s">
        <v>2492</v>
      </c>
      <c r="C2291" s="68" t="s">
        <v>2493</v>
      </c>
      <c r="D2291" s="58" t="s">
        <v>47</v>
      </c>
      <c r="E2291" s="59">
        <v>2</v>
      </c>
      <c r="F2291" s="59">
        <v>0</v>
      </c>
      <c r="G2291" s="59">
        <f t="shared" si="28"/>
        <v>2</v>
      </c>
      <c r="H2291" s="98"/>
      <c r="I2291" s="69">
        <f t="shared" si="29"/>
        <v>0</v>
      </c>
      <c r="J2291" s="56"/>
      <c r="K2291" s="56"/>
      <c r="L2291" s="56"/>
      <c r="M2291" s="56"/>
    </row>
    <row r="2292" spans="1:13" s="57" customFormat="1" ht="84" outlineLevel="2">
      <c r="A2292" s="118">
        <v>30</v>
      </c>
      <c r="B2292" s="67" t="s">
        <v>2494</v>
      </c>
      <c r="C2292" s="68" t="s">
        <v>2495</v>
      </c>
      <c r="D2292" s="58" t="s">
        <v>47</v>
      </c>
      <c r="E2292" s="59">
        <v>1</v>
      </c>
      <c r="F2292" s="59">
        <v>0</v>
      </c>
      <c r="G2292" s="59">
        <f t="shared" si="28"/>
        <v>1</v>
      </c>
      <c r="H2292" s="98"/>
      <c r="I2292" s="69">
        <f t="shared" si="29"/>
        <v>0</v>
      </c>
      <c r="J2292" s="56"/>
      <c r="K2292" s="56"/>
      <c r="L2292" s="56"/>
      <c r="M2292" s="56"/>
    </row>
    <row r="2293" spans="1:13" s="57" customFormat="1" ht="72" outlineLevel="2">
      <c r="A2293" s="118">
        <v>31</v>
      </c>
      <c r="B2293" s="67" t="s">
        <v>2496</v>
      </c>
      <c r="C2293" s="68" t="s">
        <v>2497</v>
      </c>
      <c r="D2293" s="58" t="s">
        <v>47</v>
      </c>
      <c r="E2293" s="59">
        <v>1</v>
      </c>
      <c r="F2293" s="59">
        <v>0</v>
      </c>
      <c r="G2293" s="59">
        <f t="shared" si="28"/>
        <v>1</v>
      </c>
      <c r="H2293" s="98"/>
      <c r="I2293" s="69">
        <f t="shared" si="29"/>
        <v>0</v>
      </c>
      <c r="J2293" s="56"/>
      <c r="K2293" s="56"/>
      <c r="L2293" s="56"/>
      <c r="M2293" s="56"/>
    </row>
    <row r="2294" spans="1:13" s="57" customFormat="1" ht="60" outlineLevel="2">
      <c r="A2294" s="118">
        <v>32</v>
      </c>
      <c r="B2294" s="67" t="s">
        <v>2498</v>
      </c>
      <c r="C2294" s="68" t="s">
        <v>2499</v>
      </c>
      <c r="D2294" s="58" t="s">
        <v>47</v>
      </c>
      <c r="E2294" s="59">
        <v>1</v>
      </c>
      <c r="F2294" s="59">
        <v>0</v>
      </c>
      <c r="G2294" s="59">
        <f t="shared" si="28"/>
        <v>1</v>
      </c>
      <c r="H2294" s="98"/>
      <c r="I2294" s="69">
        <f t="shared" si="29"/>
        <v>0</v>
      </c>
      <c r="J2294" s="56"/>
      <c r="K2294" s="56"/>
      <c r="L2294" s="56"/>
      <c r="M2294" s="56"/>
    </row>
    <row r="2295" spans="1:13" s="57" customFormat="1" ht="96" outlineLevel="2">
      <c r="A2295" s="118">
        <v>33</v>
      </c>
      <c r="B2295" s="67" t="s">
        <v>2500</v>
      </c>
      <c r="C2295" s="68" t="s">
        <v>2501</v>
      </c>
      <c r="D2295" s="58" t="s">
        <v>47</v>
      </c>
      <c r="E2295" s="59">
        <v>1</v>
      </c>
      <c r="F2295" s="59">
        <v>0</v>
      </c>
      <c r="G2295" s="59">
        <f t="shared" si="28"/>
        <v>1</v>
      </c>
      <c r="H2295" s="98"/>
      <c r="I2295" s="69">
        <f t="shared" si="29"/>
        <v>0</v>
      </c>
      <c r="J2295" s="56"/>
      <c r="K2295" s="56"/>
      <c r="L2295" s="56"/>
      <c r="M2295" s="56"/>
    </row>
    <row r="2296" spans="1:13" s="57" customFormat="1" ht="72" outlineLevel="2">
      <c r="A2296" s="118">
        <v>34</v>
      </c>
      <c r="B2296" s="67" t="s">
        <v>2502</v>
      </c>
      <c r="C2296" s="68" t="s">
        <v>2503</v>
      </c>
      <c r="D2296" s="58" t="s">
        <v>47</v>
      </c>
      <c r="E2296" s="59">
        <v>1</v>
      </c>
      <c r="F2296" s="59">
        <v>0</v>
      </c>
      <c r="G2296" s="59">
        <f t="shared" si="28"/>
        <v>1</v>
      </c>
      <c r="H2296" s="98"/>
      <c r="I2296" s="69">
        <f t="shared" si="29"/>
        <v>0</v>
      </c>
      <c r="J2296" s="56"/>
      <c r="K2296" s="56"/>
      <c r="L2296" s="56"/>
      <c r="M2296" s="56"/>
    </row>
    <row r="2297" spans="1:13" s="57" customFormat="1" ht="24" outlineLevel="2">
      <c r="A2297" s="120">
        <v>35</v>
      </c>
      <c r="B2297" s="121" t="s">
        <v>352</v>
      </c>
      <c r="C2297" s="122" t="s">
        <v>1928</v>
      </c>
      <c r="D2297" s="123" t="s">
        <v>0</v>
      </c>
      <c r="E2297" s="24">
        <f>SUM(I2263:I2296)/100</f>
        <v>0</v>
      </c>
      <c r="F2297" s="94">
        <v>0</v>
      </c>
      <c r="G2297" s="24">
        <f>E2297*(1+F2297/100)</f>
        <v>0</v>
      </c>
      <c r="H2297" s="94"/>
      <c r="I2297" s="119">
        <f>G2297*H2297</f>
        <v>0</v>
      </c>
      <c r="J2297" s="124"/>
      <c r="K2297" s="125">
        <f>G2297*J2297</f>
        <v>0</v>
      </c>
      <c r="L2297" s="124"/>
      <c r="M2297" s="125">
        <f>G2297*L2297</f>
        <v>0</v>
      </c>
    </row>
    <row r="2298" spans="1:13" s="117" customFormat="1" ht="12.75" customHeight="1" outlineLevel="2">
      <c r="A2298" s="156"/>
      <c r="B2298" s="157"/>
      <c r="C2298" s="158"/>
      <c r="D2298" s="157"/>
      <c r="E2298" s="43"/>
      <c r="F2298" s="96"/>
      <c r="G2298" s="43"/>
      <c r="H2298" s="96"/>
      <c r="I2298" s="115"/>
      <c r="J2298" s="159"/>
      <c r="K2298" s="96"/>
      <c r="L2298" s="96"/>
      <c r="M2298" s="96"/>
    </row>
    <row r="2299" spans="1:13" s="176" customFormat="1" ht="16.5" customHeight="1" outlineLevel="1">
      <c r="A2299" s="170"/>
      <c r="B2299" s="171"/>
      <c r="C2299" s="171" t="s">
        <v>2685</v>
      </c>
      <c r="D2299" s="172"/>
      <c r="E2299" s="20"/>
      <c r="F2299" s="93"/>
      <c r="G2299" s="20"/>
      <c r="H2299" s="93"/>
      <c r="I2299" s="173">
        <f>SUBTOTAL(9,I2301:I2304)</f>
        <v>0</v>
      </c>
      <c r="J2299" s="174"/>
      <c r="K2299" s="175">
        <f>SUBTOTAL(9,K2303:K2304)</f>
        <v>0</v>
      </c>
      <c r="L2299" s="93"/>
      <c r="M2299" s="175">
        <f>SUBTOTAL(9,M2303:M2304)</f>
        <v>0</v>
      </c>
    </row>
    <row r="2300" spans="1:13" s="57" customFormat="1" ht="12" outlineLevel="2">
      <c r="A2300" s="49"/>
      <c r="B2300" s="50"/>
      <c r="C2300" s="51" t="s">
        <v>2229</v>
      </c>
      <c r="D2300" s="52"/>
      <c r="E2300" s="53"/>
      <c r="F2300" s="53"/>
      <c r="G2300" s="53"/>
      <c r="H2300" s="54"/>
      <c r="I2300" s="177"/>
      <c r="J2300" s="56"/>
      <c r="K2300" s="56"/>
      <c r="L2300" s="56"/>
      <c r="M2300" s="56"/>
    </row>
    <row r="2301" spans="1:13" s="57" customFormat="1" ht="228" outlineLevel="2">
      <c r="A2301" s="118">
        <v>1</v>
      </c>
      <c r="B2301" s="67" t="s">
        <v>2440</v>
      </c>
      <c r="C2301" s="68" t="s">
        <v>2441</v>
      </c>
      <c r="D2301" s="58" t="s">
        <v>47</v>
      </c>
      <c r="E2301" s="59">
        <v>5</v>
      </c>
      <c r="F2301" s="59">
        <v>0</v>
      </c>
      <c r="G2301" s="59">
        <f t="shared" ref="G2301:G2302" si="30">E2301*(1+F2301/100)</f>
        <v>5</v>
      </c>
      <c r="H2301" s="98"/>
      <c r="I2301" s="69">
        <f t="shared" ref="I2301:I2302" si="31">G2301*H2301</f>
        <v>0</v>
      </c>
      <c r="J2301" s="56"/>
      <c r="K2301" s="56"/>
      <c r="L2301" s="56"/>
      <c r="M2301" s="56"/>
    </row>
    <row r="2302" spans="1:13" s="57" customFormat="1" ht="144" outlineLevel="2">
      <c r="A2302" s="118">
        <v>2</v>
      </c>
      <c r="B2302" s="67" t="s">
        <v>2442</v>
      </c>
      <c r="C2302" s="68" t="s">
        <v>2443</v>
      </c>
      <c r="D2302" s="58" t="s">
        <v>47</v>
      </c>
      <c r="E2302" s="59">
        <v>9</v>
      </c>
      <c r="F2302" s="59">
        <v>0</v>
      </c>
      <c r="G2302" s="59">
        <f t="shared" si="30"/>
        <v>9</v>
      </c>
      <c r="H2302" s="98"/>
      <c r="I2302" s="69">
        <f t="shared" si="31"/>
        <v>0</v>
      </c>
      <c r="J2302" s="56"/>
      <c r="K2302" s="56"/>
      <c r="L2302" s="56"/>
      <c r="M2302" s="56"/>
    </row>
    <row r="2303" spans="1:13" s="57" customFormat="1" ht="24" outlineLevel="2">
      <c r="A2303" s="120">
        <v>3</v>
      </c>
      <c r="B2303" s="121" t="s">
        <v>352</v>
      </c>
      <c r="C2303" s="122" t="s">
        <v>1928</v>
      </c>
      <c r="D2303" s="123" t="s">
        <v>0</v>
      </c>
      <c r="E2303" s="24">
        <f>SUM(I2301:I2302)/100</f>
        <v>0</v>
      </c>
      <c r="F2303" s="94">
        <v>0</v>
      </c>
      <c r="G2303" s="24">
        <f>E2303*(1+F2303/100)</f>
        <v>0</v>
      </c>
      <c r="H2303" s="94"/>
      <c r="I2303" s="119">
        <f>G2303*H2303</f>
        <v>0</v>
      </c>
      <c r="J2303" s="124"/>
      <c r="K2303" s="125">
        <f>G2303*J2303</f>
        <v>0</v>
      </c>
      <c r="L2303" s="124"/>
      <c r="M2303" s="125">
        <f>G2303*L2303</f>
        <v>0</v>
      </c>
    </row>
    <row r="2304" spans="1:13" s="117" customFormat="1" ht="12.75" customHeight="1" outlineLevel="2">
      <c r="A2304" s="156"/>
      <c r="B2304" s="157"/>
      <c r="C2304" s="158"/>
      <c r="D2304" s="157"/>
      <c r="E2304" s="43"/>
      <c r="F2304" s="96"/>
      <c r="G2304" s="43"/>
      <c r="H2304" s="96"/>
      <c r="I2304" s="115"/>
      <c r="J2304" s="159"/>
      <c r="K2304" s="96"/>
      <c r="L2304" s="96"/>
      <c r="M2304" s="96"/>
    </row>
    <row r="2305" spans="1:13" s="176" customFormat="1" ht="16.5" customHeight="1" outlineLevel="1">
      <c r="A2305" s="170"/>
      <c r="B2305" s="171"/>
      <c r="C2305" s="171" t="s">
        <v>2686</v>
      </c>
      <c r="D2305" s="172"/>
      <c r="E2305" s="20"/>
      <c r="F2305" s="93"/>
      <c r="G2305" s="20"/>
      <c r="H2305" s="93"/>
      <c r="I2305" s="173">
        <f>SUBTOTAL(9,I2307:I2320)</f>
        <v>0</v>
      </c>
      <c r="J2305" s="174"/>
      <c r="K2305" s="175">
        <f>SUBTOTAL(9,K2319:K2320)</f>
        <v>0</v>
      </c>
      <c r="L2305" s="93"/>
      <c r="M2305" s="175">
        <f>SUBTOTAL(9,M2319:M2320)</f>
        <v>0</v>
      </c>
    </row>
    <row r="2306" spans="1:13" s="57" customFormat="1" ht="12" outlineLevel="2">
      <c r="A2306" s="49"/>
      <c r="B2306" s="50"/>
      <c r="C2306" s="51" t="s">
        <v>2160</v>
      </c>
      <c r="D2306" s="52"/>
      <c r="E2306" s="53"/>
      <c r="F2306" s="53"/>
      <c r="G2306" s="53"/>
      <c r="H2306" s="54"/>
      <c r="I2306" s="177"/>
      <c r="J2306" s="56"/>
      <c r="K2306" s="56"/>
      <c r="L2306" s="56"/>
      <c r="M2306" s="56"/>
    </row>
    <row r="2307" spans="1:13" s="57" customFormat="1" ht="24" outlineLevel="2">
      <c r="A2307" s="60">
        <v>1</v>
      </c>
      <c r="B2307" s="61" t="s">
        <v>2545</v>
      </c>
      <c r="C2307" s="62" t="s">
        <v>2546</v>
      </c>
      <c r="D2307" s="63" t="s">
        <v>47</v>
      </c>
      <c r="E2307" s="64">
        <v>1</v>
      </c>
      <c r="F2307" s="64">
        <v>0</v>
      </c>
      <c r="G2307" s="64">
        <f t="shared" ref="G2307:G2318" si="32">E2307*(1+F2307/100)</f>
        <v>1</v>
      </c>
      <c r="H2307" s="97"/>
      <c r="I2307" s="65">
        <f t="shared" ref="I2307:I2318" si="33">E2307*H2307</f>
        <v>0</v>
      </c>
      <c r="J2307" s="56"/>
      <c r="K2307" s="56"/>
      <c r="L2307" s="56"/>
      <c r="M2307" s="56"/>
    </row>
    <row r="2308" spans="1:13" s="57" customFormat="1" ht="36" outlineLevel="2">
      <c r="A2308" s="60">
        <v>2</v>
      </c>
      <c r="B2308" s="61" t="s">
        <v>2547</v>
      </c>
      <c r="C2308" s="62" t="s">
        <v>2548</v>
      </c>
      <c r="D2308" s="63" t="s">
        <v>47</v>
      </c>
      <c r="E2308" s="64">
        <v>1</v>
      </c>
      <c r="F2308" s="64">
        <v>0</v>
      </c>
      <c r="G2308" s="64">
        <f t="shared" si="32"/>
        <v>1</v>
      </c>
      <c r="H2308" s="97"/>
      <c r="I2308" s="65">
        <f t="shared" si="33"/>
        <v>0</v>
      </c>
      <c r="J2308" s="56"/>
      <c r="K2308" s="56"/>
      <c r="L2308" s="56"/>
      <c r="M2308" s="56"/>
    </row>
    <row r="2309" spans="1:13" s="57" customFormat="1" ht="24" outlineLevel="2">
      <c r="A2309" s="60">
        <v>3</v>
      </c>
      <c r="B2309" s="61" t="s">
        <v>2549</v>
      </c>
      <c r="C2309" s="62" t="s">
        <v>2550</v>
      </c>
      <c r="D2309" s="63" t="s">
        <v>47</v>
      </c>
      <c r="E2309" s="64">
        <v>1</v>
      </c>
      <c r="F2309" s="64">
        <v>0</v>
      </c>
      <c r="G2309" s="64">
        <f t="shared" si="32"/>
        <v>1</v>
      </c>
      <c r="H2309" s="97"/>
      <c r="I2309" s="65">
        <f t="shared" si="33"/>
        <v>0</v>
      </c>
      <c r="J2309" s="56"/>
      <c r="K2309" s="56"/>
      <c r="L2309" s="56"/>
      <c r="M2309" s="56"/>
    </row>
    <row r="2310" spans="1:13" s="57" customFormat="1" ht="36" outlineLevel="2">
      <c r="A2310" s="60">
        <v>4</v>
      </c>
      <c r="B2310" s="61" t="s">
        <v>2551</v>
      </c>
      <c r="C2310" s="62" t="s">
        <v>2552</v>
      </c>
      <c r="D2310" s="63" t="s">
        <v>47</v>
      </c>
      <c r="E2310" s="64">
        <v>1</v>
      </c>
      <c r="F2310" s="64">
        <v>0</v>
      </c>
      <c r="G2310" s="64">
        <f t="shared" si="32"/>
        <v>1</v>
      </c>
      <c r="H2310" s="97"/>
      <c r="I2310" s="65">
        <f t="shared" si="33"/>
        <v>0</v>
      </c>
      <c r="J2310" s="56"/>
      <c r="K2310" s="56"/>
      <c r="L2310" s="56"/>
      <c r="M2310" s="56"/>
    </row>
    <row r="2311" spans="1:13" s="57" customFormat="1" ht="36" outlineLevel="2">
      <c r="A2311" s="60">
        <v>5</v>
      </c>
      <c r="B2311" s="61" t="s">
        <v>2553</v>
      </c>
      <c r="C2311" s="62" t="s">
        <v>2554</v>
      </c>
      <c r="D2311" s="63" t="s">
        <v>47</v>
      </c>
      <c r="E2311" s="64">
        <v>5</v>
      </c>
      <c r="F2311" s="64">
        <v>0</v>
      </c>
      <c r="G2311" s="64">
        <f t="shared" si="32"/>
        <v>5</v>
      </c>
      <c r="H2311" s="97"/>
      <c r="I2311" s="65">
        <f t="shared" si="33"/>
        <v>0</v>
      </c>
      <c r="J2311" s="56"/>
      <c r="K2311" s="56"/>
      <c r="L2311" s="56"/>
      <c r="M2311" s="56"/>
    </row>
    <row r="2312" spans="1:13" s="57" customFormat="1" ht="36" outlineLevel="2">
      <c r="A2312" s="60">
        <v>6</v>
      </c>
      <c r="B2312" s="61" t="s">
        <v>2555</v>
      </c>
      <c r="C2312" s="62" t="s">
        <v>2556</v>
      </c>
      <c r="D2312" s="63" t="s">
        <v>47</v>
      </c>
      <c r="E2312" s="64">
        <v>9</v>
      </c>
      <c r="F2312" s="64">
        <v>0</v>
      </c>
      <c r="G2312" s="64">
        <f t="shared" si="32"/>
        <v>9</v>
      </c>
      <c r="H2312" s="97"/>
      <c r="I2312" s="65">
        <f t="shared" si="33"/>
        <v>0</v>
      </c>
      <c r="J2312" s="56"/>
      <c r="K2312" s="56"/>
      <c r="L2312" s="56"/>
      <c r="M2312" s="56"/>
    </row>
    <row r="2313" spans="1:13" s="57" customFormat="1" ht="36" outlineLevel="2">
      <c r="A2313" s="60">
        <v>7</v>
      </c>
      <c r="B2313" s="61" t="s">
        <v>2557</v>
      </c>
      <c r="C2313" s="62" t="s">
        <v>2558</v>
      </c>
      <c r="D2313" s="63" t="s">
        <v>47</v>
      </c>
      <c r="E2313" s="64">
        <v>15</v>
      </c>
      <c r="F2313" s="64">
        <v>0</v>
      </c>
      <c r="G2313" s="64">
        <f t="shared" si="32"/>
        <v>15</v>
      </c>
      <c r="H2313" s="97"/>
      <c r="I2313" s="65">
        <f t="shared" si="33"/>
        <v>0</v>
      </c>
      <c r="J2313" s="56"/>
      <c r="K2313" s="56"/>
      <c r="L2313" s="56"/>
      <c r="M2313" s="56"/>
    </row>
    <row r="2314" spans="1:13" s="57" customFormat="1" ht="12" outlineLevel="2">
      <c r="A2314" s="60">
        <v>8</v>
      </c>
      <c r="B2314" s="61" t="s">
        <v>2559</v>
      </c>
      <c r="C2314" s="62" t="s">
        <v>2560</v>
      </c>
      <c r="D2314" s="63" t="s">
        <v>47</v>
      </c>
      <c r="E2314" s="64">
        <v>4</v>
      </c>
      <c r="F2314" s="64">
        <v>0</v>
      </c>
      <c r="G2314" s="64">
        <f t="shared" si="32"/>
        <v>4</v>
      </c>
      <c r="H2314" s="97"/>
      <c r="I2314" s="65">
        <f t="shared" si="33"/>
        <v>0</v>
      </c>
      <c r="J2314" s="56"/>
      <c r="K2314" s="56"/>
      <c r="L2314" s="56"/>
      <c r="M2314" s="56"/>
    </row>
    <row r="2315" spans="1:13" s="57" customFormat="1" ht="12" outlineLevel="2">
      <c r="A2315" s="60">
        <v>9</v>
      </c>
      <c r="B2315" s="61" t="s">
        <v>2561</v>
      </c>
      <c r="C2315" s="62" t="s">
        <v>2562</v>
      </c>
      <c r="D2315" s="63" t="s">
        <v>47</v>
      </c>
      <c r="E2315" s="64">
        <v>1</v>
      </c>
      <c r="F2315" s="64">
        <v>0</v>
      </c>
      <c r="G2315" s="64">
        <f t="shared" si="32"/>
        <v>1</v>
      </c>
      <c r="H2315" s="97"/>
      <c r="I2315" s="65">
        <f t="shared" si="33"/>
        <v>0</v>
      </c>
      <c r="J2315" s="56"/>
      <c r="K2315" s="56"/>
      <c r="L2315" s="56"/>
      <c r="M2315" s="56"/>
    </row>
    <row r="2316" spans="1:13" s="57" customFormat="1" ht="12" outlineLevel="2">
      <c r="A2316" s="60">
        <v>10</v>
      </c>
      <c r="B2316" s="61" t="s">
        <v>2563</v>
      </c>
      <c r="C2316" s="62" t="s">
        <v>2564</v>
      </c>
      <c r="D2316" s="63" t="s">
        <v>47</v>
      </c>
      <c r="E2316" s="64">
        <v>4</v>
      </c>
      <c r="F2316" s="64">
        <v>0</v>
      </c>
      <c r="G2316" s="64">
        <f t="shared" si="32"/>
        <v>4</v>
      </c>
      <c r="H2316" s="97"/>
      <c r="I2316" s="65">
        <f t="shared" si="33"/>
        <v>0</v>
      </c>
      <c r="J2316" s="56"/>
      <c r="K2316" s="56"/>
      <c r="L2316" s="56"/>
      <c r="M2316" s="56"/>
    </row>
    <row r="2317" spans="1:13" s="57" customFormat="1" ht="12" outlineLevel="2">
      <c r="A2317" s="60">
        <v>11</v>
      </c>
      <c r="B2317" s="61" t="s">
        <v>2565</v>
      </c>
      <c r="C2317" s="62" t="s">
        <v>2566</v>
      </c>
      <c r="D2317" s="63" t="s">
        <v>47</v>
      </c>
      <c r="E2317" s="64">
        <v>1</v>
      </c>
      <c r="F2317" s="64">
        <v>0</v>
      </c>
      <c r="G2317" s="64">
        <f t="shared" si="32"/>
        <v>1</v>
      </c>
      <c r="H2317" s="97"/>
      <c r="I2317" s="65">
        <f t="shared" si="33"/>
        <v>0</v>
      </c>
      <c r="J2317" s="56"/>
      <c r="K2317" s="56"/>
      <c r="L2317" s="56"/>
      <c r="M2317" s="56"/>
    </row>
    <row r="2318" spans="1:13" s="57" customFormat="1" ht="12" outlineLevel="2">
      <c r="A2318" s="60">
        <v>12</v>
      </c>
      <c r="B2318" s="61" t="s">
        <v>2567</v>
      </c>
      <c r="C2318" s="62" t="s">
        <v>2568</v>
      </c>
      <c r="D2318" s="63" t="s">
        <v>47</v>
      </c>
      <c r="E2318" s="64">
        <v>1</v>
      </c>
      <c r="F2318" s="64">
        <v>0</v>
      </c>
      <c r="G2318" s="64">
        <f t="shared" si="32"/>
        <v>1</v>
      </c>
      <c r="H2318" s="97"/>
      <c r="I2318" s="65">
        <f t="shared" si="33"/>
        <v>0</v>
      </c>
      <c r="J2318" s="56"/>
      <c r="K2318" s="56"/>
      <c r="L2318" s="56"/>
      <c r="M2318" s="56"/>
    </row>
    <row r="2319" spans="1:13" s="57" customFormat="1" ht="24" outlineLevel="2">
      <c r="A2319" s="60">
        <v>13</v>
      </c>
      <c r="B2319" s="121" t="s">
        <v>353</v>
      </c>
      <c r="C2319" s="122" t="s">
        <v>1929</v>
      </c>
      <c r="D2319" s="123" t="s">
        <v>0</v>
      </c>
      <c r="E2319" s="24">
        <f>SUM(I2307:I2318)/100</f>
        <v>0</v>
      </c>
      <c r="F2319" s="94">
        <v>0</v>
      </c>
      <c r="G2319" s="24">
        <f>E2319*(1+F2319/100)</f>
        <v>0</v>
      </c>
      <c r="H2319" s="94"/>
      <c r="I2319" s="69">
        <f>G2319*H2319</f>
        <v>0</v>
      </c>
      <c r="J2319" s="124"/>
      <c r="K2319" s="125">
        <f>G2319*J2319</f>
        <v>0</v>
      </c>
      <c r="L2319" s="124"/>
      <c r="M2319" s="125">
        <f>G2319*L2319</f>
        <v>0</v>
      </c>
    </row>
    <row r="2320" spans="1:13" s="117" customFormat="1" ht="12.75" customHeight="1" outlineLevel="2">
      <c r="A2320" s="156"/>
      <c r="B2320" s="157"/>
      <c r="C2320" s="158"/>
      <c r="D2320" s="157"/>
      <c r="E2320" s="43"/>
      <c r="F2320" s="96"/>
      <c r="G2320" s="43"/>
      <c r="H2320" s="96"/>
      <c r="I2320" s="115"/>
      <c r="J2320" s="159"/>
      <c r="K2320" s="96"/>
      <c r="L2320" s="96"/>
      <c r="M2320" s="96"/>
    </row>
    <row r="2321" spans="1:13" s="176" customFormat="1" ht="16.5" customHeight="1" outlineLevel="1">
      <c r="A2321" s="170"/>
      <c r="B2321" s="171"/>
      <c r="C2321" s="171" t="s">
        <v>2687</v>
      </c>
      <c r="D2321" s="172"/>
      <c r="E2321" s="20"/>
      <c r="F2321" s="93"/>
      <c r="G2321" s="20"/>
      <c r="H2321" s="93"/>
      <c r="I2321" s="173">
        <f>SUBTOTAL(9,I2323:I2346)</f>
        <v>0</v>
      </c>
      <c r="J2321" s="174"/>
      <c r="K2321" s="175">
        <f>SUBTOTAL(9,K2345:K2346)</f>
        <v>0</v>
      </c>
      <c r="L2321" s="93"/>
      <c r="M2321" s="175">
        <f>SUBTOTAL(9,M2345:M2346)</f>
        <v>0</v>
      </c>
    </row>
    <row r="2322" spans="1:13" s="57" customFormat="1" ht="12" outlineLevel="2">
      <c r="A2322" s="49"/>
      <c r="B2322" s="50"/>
      <c r="C2322" s="51" t="s">
        <v>2160</v>
      </c>
      <c r="D2322" s="52"/>
      <c r="E2322" s="53"/>
      <c r="F2322" s="53"/>
      <c r="G2322" s="53"/>
      <c r="H2322" s="54"/>
      <c r="I2322" s="177"/>
      <c r="J2322" s="56"/>
      <c r="K2322" s="56"/>
      <c r="L2322" s="56"/>
      <c r="M2322" s="56"/>
    </row>
    <row r="2323" spans="1:13" s="57" customFormat="1" ht="36" outlineLevel="2">
      <c r="A2323" s="60">
        <v>1</v>
      </c>
      <c r="B2323" s="61" t="s">
        <v>2506</v>
      </c>
      <c r="C2323" s="62" t="s">
        <v>2507</v>
      </c>
      <c r="D2323" s="63" t="s">
        <v>47</v>
      </c>
      <c r="E2323" s="64">
        <v>16</v>
      </c>
      <c r="F2323" s="64">
        <v>0</v>
      </c>
      <c r="G2323" s="64">
        <f t="shared" ref="G2323:G2344" si="34">E2323*(1+F2323/100)</f>
        <v>16</v>
      </c>
      <c r="H2323" s="97"/>
      <c r="I2323" s="65">
        <f t="shared" ref="I2323:I2344" si="35">E2323*H2323</f>
        <v>0</v>
      </c>
      <c r="J2323" s="56"/>
      <c r="K2323" s="56"/>
      <c r="L2323" s="56"/>
      <c r="M2323" s="56"/>
    </row>
    <row r="2324" spans="1:13" s="57" customFormat="1" ht="36" outlineLevel="2">
      <c r="A2324" s="60">
        <v>2</v>
      </c>
      <c r="B2324" s="61" t="s">
        <v>2508</v>
      </c>
      <c r="C2324" s="62" t="s">
        <v>2509</v>
      </c>
      <c r="D2324" s="63" t="s">
        <v>47</v>
      </c>
      <c r="E2324" s="64">
        <v>7</v>
      </c>
      <c r="F2324" s="64">
        <v>0</v>
      </c>
      <c r="G2324" s="64">
        <f t="shared" si="34"/>
        <v>7</v>
      </c>
      <c r="H2324" s="97"/>
      <c r="I2324" s="65">
        <f t="shared" si="35"/>
        <v>0</v>
      </c>
      <c r="J2324" s="56"/>
      <c r="K2324" s="56"/>
      <c r="L2324" s="56"/>
      <c r="M2324" s="56"/>
    </row>
    <row r="2325" spans="1:13" s="57" customFormat="1" ht="36" outlineLevel="2">
      <c r="A2325" s="60">
        <v>3</v>
      </c>
      <c r="B2325" s="61" t="s">
        <v>2510</v>
      </c>
      <c r="C2325" s="62" t="s">
        <v>2511</v>
      </c>
      <c r="D2325" s="63" t="s">
        <v>47</v>
      </c>
      <c r="E2325" s="64">
        <v>7</v>
      </c>
      <c r="F2325" s="64">
        <v>0</v>
      </c>
      <c r="G2325" s="64">
        <f t="shared" si="34"/>
        <v>7</v>
      </c>
      <c r="H2325" s="97"/>
      <c r="I2325" s="65">
        <f t="shared" si="35"/>
        <v>0</v>
      </c>
      <c r="J2325" s="56"/>
      <c r="K2325" s="56"/>
      <c r="L2325" s="56"/>
      <c r="M2325" s="56"/>
    </row>
    <row r="2326" spans="1:13" s="57" customFormat="1" ht="36" outlineLevel="2">
      <c r="A2326" s="60">
        <v>4</v>
      </c>
      <c r="B2326" s="61" t="s">
        <v>2512</v>
      </c>
      <c r="C2326" s="62" t="s">
        <v>2513</v>
      </c>
      <c r="D2326" s="63" t="s">
        <v>47</v>
      </c>
      <c r="E2326" s="64">
        <v>1</v>
      </c>
      <c r="F2326" s="64">
        <v>0</v>
      </c>
      <c r="G2326" s="64">
        <f t="shared" si="34"/>
        <v>1</v>
      </c>
      <c r="H2326" s="97"/>
      <c r="I2326" s="65">
        <f t="shared" si="35"/>
        <v>0</v>
      </c>
      <c r="J2326" s="56"/>
      <c r="K2326" s="56"/>
      <c r="L2326" s="56"/>
      <c r="M2326" s="56"/>
    </row>
    <row r="2327" spans="1:13" s="57" customFormat="1" ht="36" outlineLevel="2">
      <c r="A2327" s="60">
        <v>5</v>
      </c>
      <c r="B2327" s="61" t="s">
        <v>2514</v>
      </c>
      <c r="C2327" s="62" t="s">
        <v>2515</v>
      </c>
      <c r="D2327" s="63" t="s">
        <v>47</v>
      </c>
      <c r="E2327" s="64">
        <v>3</v>
      </c>
      <c r="F2327" s="64">
        <v>0</v>
      </c>
      <c r="G2327" s="64">
        <f t="shared" si="34"/>
        <v>3</v>
      </c>
      <c r="H2327" s="97"/>
      <c r="I2327" s="65">
        <f t="shared" si="35"/>
        <v>0</v>
      </c>
      <c r="J2327" s="56"/>
      <c r="K2327" s="56"/>
      <c r="L2327" s="56"/>
      <c r="M2327" s="56"/>
    </row>
    <row r="2328" spans="1:13" s="57" customFormat="1" ht="36" outlineLevel="2">
      <c r="A2328" s="60">
        <v>6</v>
      </c>
      <c r="B2328" s="61" t="s">
        <v>2516</v>
      </c>
      <c r="C2328" s="62" t="s">
        <v>2517</v>
      </c>
      <c r="D2328" s="63" t="s">
        <v>47</v>
      </c>
      <c r="E2328" s="64">
        <v>8</v>
      </c>
      <c r="F2328" s="64">
        <v>0</v>
      </c>
      <c r="G2328" s="64">
        <f t="shared" si="34"/>
        <v>8</v>
      </c>
      <c r="H2328" s="97"/>
      <c r="I2328" s="65">
        <f t="shared" si="35"/>
        <v>0</v>
      </c>
      <c r="J2328" s="56"/>
      <c r="K2328" s="56"/>
      <c r="L2328" s="56"/>
      <c r="M2328" s="56"/>
    </row>
    <row r="2329" spans="1:13" s="57" customFormat="1" ht="24" outlineLevel="2">
      <c r="A2329" s="60">
        <v>7</v>
      </c>
      <c r="B2329" s="61" t="s">
        <v>2518</v>
      </c>
      <c r="C2329" s="62" t="s">
        <v>2519</v>
      </c>
      <c r="D2329" s="63" t="s">
        <v>47</v>
      </c>
      <c r="E2329" s="64">
        <v>1</v>
      </c>
      <c r="F2329" s="64">
        <v>0</v>
      </c>
      <c r="G2329" s="64">
        <f t="shared" si="34"/>
        <v>1</v>
      </c>
      <c r="H2329" s="97"/>
      <c r="I2329" s="65">
        <f t="shared" si="35"/>
        <v>0</v>
      </c>
      <c r="J2329" s="56"/>
      <c r="K2329" s="56"/>
      <c r="L2329" s="56"/>
      <c r="M2329" s="56"/>
    </row>
    <row r="2330" spans="1:13" s="57" customFormat="1" ht="24" outlineLevel="2">
      <c r="A2330" s="60">
        <v>8</v>
      </c>
      <c r="B2330" s="61" t="s">
        <v>2520</v>
      </c>
      <c r="C2330" s="62" t="s">
        <v>2521</v>
      </c>
      <c r="D2330" s="63" t="s">
        <v>47</v>
      </c>
      <c r="E2330" s="64">
        <v>1</v>
      </c>
      <c r="F2330" s="64">
        <v>0</v>
      </c>
      <c r="G2330" s="64">
        <f t="shared" si="34"/>
        <v>1</v>
      </c>
      <c r="H2330" s="97"/>
      <c r="I2330" s="65">
        <f t="shared" si="35"/>
        <v>0</v>
      </c>
      <c r="J2330" s="56"/>
      <c r="K2330" s="56"/>
      <c r="L2330" s="56"/>
      <c r="M2330" s="56"/>
    </row>
    <row r="2331" spans="1:13" s="57" customFormat="1" ht="24" outlineLevel="2">
      <c r="A2331" s="60">
        <v>9</v>
      </c>
      <c r="B2331" s="61" t="s">
        <v>2522</v>
      </c>
      <c r="C2331" s="62" t="s">
        <v>2523</v>
      </c>
      <c r="D2331" s="63" t="s">
        <v>47</v>
      </c>
      <c r="E2331" s="64">
        <v>1</v>
      </c>
      <c r="F2331" s="64">
        <v>0</v>
      </c>
      <c r="G2331" s="64">
        <f t="shared" si="34"/>
        <v>1</v>
      </c>
      <c r="H2331" s="97"/>
      <c r="I2331" s="65">
        <f t="shared" si="35"/>
        <v>0</v>
      </c>
      <c r="J2331" s="56"/>
      <c r="K2331" s="56"/>
      <c r="L2331" s="56"/>
      <c r="M2331" s="56"/>
    </row>
    <row r="2332" spans="1:13" s="57" customFormat="1" ht="24" outlineLevel="2">
      <c r="A2332" s="60">
        <v>10</v>
      </c>
      <c r="B2332" s="61" t="s">
        <v>2524</v>
      </c>
      <c r="C2332" s="62" t="s">
        <v>2525</v>
      </c>
      <c r="D2332" s="63" t="s">
        <v>47</v>
      </c>
      <c r="E2332" s="64">
        <v>2</v>
      </c>
      <c r="F2332" s="64">
        <v>0</v>
      </c>
      <c r="G2332" s="64">
        <f t="shared" si="34"/>
        <v>2</v>
      </c>
      <c r="H2332" s="97"/>
      <c r="I2332" s="65">
        <f t="shared" si="35"/>
        <v>0</v>
      </c>
      <c r="J2332" s="56"/>
      <c r="K2332" s="56"/>
      <c r="L2332" s="56"/>
      <c r="M2332" s="56"/>
    </row>
    <row r="2333" spans="1:13" s="57" customFormat="1" ht="24" outlineLevel="2">
      <c r="A2333" s="60">
        <v>11</v>
      </c>
      <c r="B2333" s="61" t="s">
        <v>2526</v>
      </c>
      <c r="C2333" s="62" t="s">
        <v>2527</v>
      </c>
      <c r="D2333" s="63" t="s">
        <v>47</v>
      </c>
      <c r="E2333" s="64">
        <v>1</v>
      </c>
      <c r="F2333" s="64">
        <v>0</v>
      </c>
      <c r="G2333" s="64">
        <f t="shared" si="34"/>
        <v>1</v>
      </c>
      <c r="H2333" s="97"/>
      <c r="I2333" s="65">
        <f t="shared" si="35"/>
        <v>0</v>
      </c>
      <c r="J2333" s="56"/>
      <c r="K2333" s="56"/>
      <c r="L2333" s="56"/>
      <c r="M2333" s="56"/>
    </row>
    <row r="2334" spans="1:13" s="57" customFormat="1" ht="24" outlineLevel="2">
      <c r="A2334" s="60">
        <v>12</v>
      </c>
      <c r="B2334" s="61" t="s">
        <v>2528</v>
      </c>
      <c r="C2334" s="62" t="s">
        <v>2529</v>
      </c>
      <c r="D2334" s="63" t="s">
        <v>47</v>
      </c>
      <c r="E2334" s="64">
        <v>1</v>
      </c>
      <c r="F2334" s="64">
        <v>0</v>
      </c>
      <c r="G2334" s="64">
        <f t="shared" si="34"/>
        <v>1</v>
      </c>
      <c r="H2334" s="97"/>
      <c r="I2334" s="65">
        <f t="shared" si="35"/>
        <v>0</v>
      </c>
      <c r="J2334" s="56"/>
      <c r="K2334" s="56"/>
      <c r="L2334" s="56"/>
      <c r="M2334" s="56"/>
    </row>
    <row r="2335" spans="1:13" s="57" customFormat="1" ht="24" outlineLevel="2">
      <c r="A2335" s="60">
        <v>13</v>
      </c>
      <c r="B2335" s="61" t="s">
        <v>2530</v>
      </c>
      <c r="C2335" s="62" t="s">
        <v>2531</v>
      </c>
      <c r="D2335" s="63" t="s">
        <v>47</v>
      </c>
      <c r="E2335" s="64">
        <v>1</v>
      </c>
      <c r="F2335" s="64">
        <v>0</v>
      </c>
      <c r="G2335" s="64">
        <f t="shared" si="34"/>
        <v>1</v>
      </c>
      <c r="H2335" s="97"/>
      <c r="I2335" s="65">
        <f t="shared" si="35"/>
        <v>0</v>
      </c>
      <c r="J2335" s="56"/>
      <c r="K2335" s="56"/>
      <c r="L2335" s="56"/>
      <c r="M2335" s="56"/>
    </row>
    <row r="2336" spans="1:13" s="57" customFormat="1" ht="24" outlineLevel="2">
      <c r="A2336" s="60">
        <v>14</v>
      </c>
      <c r="B2336" s="61" t="s">
        <v>2532</v>
      </c>
      <c r="C2336" s="62" t="s">
        <v>2533</v>
      </c>
      <c r="D2336" s="63" t="s">
        <v>47</v>
      </c>
      <c r="E2336" s="64">
        <v>1</v>
      </c>
      <c r="F2336" s="64">
        <v>0</v>
      </c>
      <c r="G2336" s="64">
        <f t="shared" si="34"/>
        <v>1</v>
      </c>
      <c r="H2336" s="97"/>
      <c r="I2336" s="65">
        <f t="shared" si="35"/>
        <v>0</v>
      </c>
      <c r="J2336" s="56"/>
      <c r="K2336" s="56"/>
      <c r="L2336" s="56"/>
      <c r="M2336" s="56"/>
    </row>
    <row r="2337" spans="1:13" s="57" customFormat="1" ht="36" outlineLevel="2">
      <c r="A2337" s="60">
        <v>15</v>
      </c>
      <c r="B2337" s="61" t="s">
        <v>2534</v>
      </c>
      <c r="C2337" s="62" t="s">
        <v>2535</v>
      </c>
      <c r="D2337" s="63" t="s">
        <v>47</v>
      </c>
      <c r="E2337" s="64">
        <v>1</v>
      </c>
      <c r="F2337" s="64">
        <v>0</v>
      </c>
      <c r="G2337" s="64">
        <f t="shared" si="34"/>
        <v>1</v>
      </c>
      <c r="H2337" s="97"/>
      <c r="I2337" s="65">
        <f t="shared" si="35"/>
        <v>0</v>
      </c>
      <c r="J2337" s="56"/>
      <c r="K2337" s="56"/>
      <c r="L2337" s="56"/>
      <c r="M2337" s="56"/>
    </row>
    <row r="2338" spans="1:13" s="57" customFormat="1" ht="48" outlineLevel="2">
      <c r="A2338" s="60">
        <v>16</v>
      </c>
      <c r="B2338" s="61" t="s">
        <v>2536</v>
      </c>
      <c r="C2338" s="62" t="s">
        <v>2537</v>
      </c>
      <c r="D2338" s="63" t="s">
        <v>47</v>
      </c>
      <c r="E2338" s="64">
        <v>1</v>
      </c>
      <c r="F2338" s="64">
        <v>0</v>
      </c>
      <c r="G2338" s="64">
        <f t="shared" si="34"/>
        <v>1</v>
      </c>
      <c r="H2338" s="97"/>
      <c r="I2338" s="65">
        <f t="shared" si="35"/>
        <v>0</v>
      </c>
      <c r="J2338" s="56"/>
      <c r="K2338" s="56"/>
      <c r="L2338" s="56"/>
      <c r="M2338" s="56"/>
    </row>
    <row r="2339" spans="1:13" s="57" customFormat="1" ht="72" outlineLevel="2">
      <c r="A2339" s="60">
        <v>17</v>
      </c>
      <c r="B2339" s="61" t="s">
        <v>2538</v>
      </c>
      <c r="C2339" s="62" t="s">
        <v>2539</v>
      </c>
      <c r="D2339" s="63" t="s">
        <v>47</v>
      </c>
      <c r="E2339" s="64">
        <v>1</v>
      </c>
      <c r="F2339" s="64">
        <v>0</v>
      </c>
      <c r="G2339" s="64">
        <f t="shared" si="34"/>
        <v>1</v>
      </c>
      <c r="H2339" s="97"/>
      <c r="I2339" s="65">
        <f t="shared" si="35"/>
        <v>0</v>
      </c>
      <c r="J2339" s="56"/>
      <c r="K2339" s="56"/>
      <c r="L2339" s="56"/>
      <c r="M2339" s="56"/>
    </row>
    <row r="2340" spans="1:13" s="57" customFormat="1" ht="72" outlineLevel="2">
      <c r="A2340" s="60">
        <v>18</v>
      </c>
      <c r="B2340" s="61" t="s">
        <v>2540</v>
      </c>
      <c r="C2340" s="62" t="s">
        <v>2541</v>
      </c>
      <c r="D2340" s="63" t="s">
        <v>47</v>
      </c>
      <c r="E2340" s="64">
        <v>2</v>
      </c>
      <c r="F2340" s="64">
        <v>0</v>
      </c>
      <c r="G2340" s="64">
        <f t="shared" si="34"/>
        <v>2</v>
      </c>
      <c r="H2340" s="97"/>
      <c r="I2340" s="65">
        <f t="shared" si="35"/>
        <v>0</v>
      </c>
      <c r="J2340" s="56"/>
      <c r="K2340" s="56"/>
      <c r="L2340" s="56"/>
      <c r="M2340" s="56"/>
    </row>
    <row r="2341" spans="1:13" s="57" customFormat="1" ht="24" outlineLevel="2">
      <c r="A2341" s="60">
        <v>19</v>
      </c>
      <c r="B2341" s="61" t="s">
        <v>2688</v>
      </c>
      <c r="C2341" s="62" t="s">
        <v>2542</v>
      </c>
      <c r="D2341" s="63" t="s">
        <v>11</v>
      </c>
      <c r="E2341" s="64">
        <v>1.9</v>
      </c>
      <c r="F2341" s="64">
        <v>0</v>
      </c>
      <c r="G2341" s="64">
        <f t="shared" si="34"/>
        <v>1.9</v>
      </c>
      <c r="H2341" s="97"/>
      <c r="I2341" s="65">
        <f t="shared" si="35"/>
        <v>0</v>
      </c>
      <c r="J2341" s="56"/>
      <c r="K2341" s="56"/>
      <c r="L2341" s="56"/>
      <c r="M2341" s="56"/>
    </row>
    <row r="2342" spans="1:13" s="57" customFormat="1" ht="24" outlineLevel="2">
      <c r="A2342" s="60">
        <v>20</v>
      </c>
      <c r="B2342" s="61" t="s">
        <v>2689</v>
      </c>
      <c r="C2342" s="62" t="s">
        <v>2542</v>
      </c>
      <c r="D2342" s="63" t="s">
        <v>11</v>
      </c>
      <c r="E2342" s="64">
        <v>1.6</v>
      </c>
      <c r="F2342" s="64">
        <v>0</v>
      </c>
      <c r="G2342" s="64">
        <f t="shared" si="34"/>
        <v>1.6</v>
      </c>
      <c r="H2342" s="97"/>
      <c r="I2342" s="65">
        <f t="shared" si="35"/>
        <v>0</v>
      </c>
      <c r="J2342" s="56"/>
      <c r="K2342" s="56"/>
      <c r="L2342" s="56"/>
      <c r="M2342" s="56"/>
    </row>
    <row r="2343" spans="1:13" s="57" customFormat="1" ht="36" outlineLevel="2">
      <c r="A2343" s="60">
        <v>21</v>
      </c>
      <c r="B2343" s="61" t="s">
        <v>2690</v>
      </c>
      <c r="C2343" s="62" t="s">
        <v>2543</v>
      </c>
      <c r="D2343" s="63" t="s">
        <v>11</v>
      </c>
      <c r="E2343" s="64">
        <v>27</v>
      </c>
      <c r="F2343" s="64">
        <v>0</v>
      </c>
      <c r="G2343" s="64">
        <f t="shared" si="34"/>
        <v>27</v>
      </c>
      <c r="H2343" s="97"/>
      <c r="I2343" s="65">
        <f t="shared" si="35"/>
        <v>0</v>
      </c>
      <c r="J2343" s="56"/>
      <c r="K2343" s="56"/>
      <c r="L2343" s="56"/>
      <c r="M2343" s="56"/>
    </row>
    <row r="2344" spans="1:13" s="57" customFormat="1" ht="36" outlineLevel="2">
      <c r="A2344" s="60">
        <v>22</v>
      </c>
      <c r="B2344" s="61" t="s">
        <v>2691</v>
      </c>
      <c r="C2344" s="62" t="s">
        <v>2544</v>
      </c>
      <c r="D2344" s="63" t="s">
        <v>11</v>
      </c>
      <c r="E2344" s="64">
        <v>38</v>
      </c>
      <c r="F2344" s="64">
        <v>0</v>
      </c>
      <c r="G2344" s="64">
        <f t="shared" si="34"/>
        <v>38</v>
      </c>
      <c r="H2344" s="97"/>
      <c r="I2344" s="65">
        <f t="shared" si="35"/>
        <v>0</v>
      </c>
      <c r="J2344" s="56"/>
      <c r="K2344" s="56"/>
      <c r="L2344" s="56"/>
      <c r="M2344" s="56"/>
    </row>
    <row r="2345" spans="1:13" s="57" customFormat="1" ht="24" outlineLevel="2">
      <c r="A2345" s="60">
        <v>23</v>
      </c>
      <c r="B2345" s="121" t="s">
        <v>353</v>
      </c>
      <c r="C2345" s="122" t="s">
        <v>1929</v>
      </c>
      <c r="D2345" s="123" t="s">
        <v>0</v>
      </c>
      <c r="E2345" s="24">
        <f>SUM(I2323:I2344)/100</f>
        <v>0</v>
      </c>
      <c r="F2345" s="94">
        <v>0</v>
      </c>
      <c r="G2345" s="24">
        <f>E2345*(1+F2345/100)</f>
        <v>0</v>
      </c>
      <c r="H2345" s="94"/>
      <c r="I2345" s="69">
        <f>G2345*H2345</f>
        <v>0</v>
      </c>
      <c r="J2345" s="124"/>
      <c r="K2345" s="125">
        <f>G2345*J2345</f>
        <v>0</v>
      </c>
      <c r="L2345" s="124"/>
      <c r="M2345" s="125">
        <f>G2345*L2345</f>
        <v>0</v>
      </c>
    </row>
    <row r="2346" spans="1:13" s="117" customFormat="1" ht="12.75" customHeight="1" outlineLevel="2">
      <c r="A2346" s="156"/>
      <c r="B2346" s="157"/>
      <c r="C2346" s="158"/>
      <c r="D2346" s="157"/>
      <c r="E2346" s="43"/>
      <c r="F2346" s="96"/>
      <c r="G2346" s="43"/>
      <c r="H2346" s="96"/>
      <c r="I2346" s="115"/>
      <c r="J2346" s="159"/>
      <c r="K2346" s="96"/>
      <c r="L2346" s="96"/>
      <c r="M2346" s="96"/>
    </row>
    <row r="2347" spans="1:13" s="176" customFormat="1" ht="16.5" customHeight="1" outlineLevel="1">
      <c r="A2347" s="170"/>
      <c r="B2347" s="171"/>
      <c r="C2347" s="171" t="s">
        <v>2692</v>
      </c>
      <c r="D2347" s="172"/>
      <c r="E2347" s="20"/>
      <c r="F2347" s="93"/>
      <c r="G2347" s="20"/>
      <c r="H2347" s="93"/>
      <c r="I2347" s="173">
        <f>SUBTOTAL(9,I2349:I2351)</f>
        <v>0</v>
      </c>
      <c r="J2347" s="174"/>
      <c r="K2347" s="175">
        <f>SUBTOTAL(9,K2350:K2351)</f>
        <v>0</v>
      </c>
      <c r="L2347" s="93"/>
      <c r="M2347" s="175">
        <f>SUBTOTAL(9,M2350:M2351)</f>
        <v>0</v>
      </c>
    </row>
    <row r="2348" spans="1:13" s="57" customFormat="1" ht="12" outlineLevel="2">
      <c r="A2348" s="49"/>
      <c r="B2348" s="50"/>
      <c r="C2348" s="51" t="s">
        <v>2229</v>
      </c>
      <c r="D2348" s="52"/>
      <c r="E2348" s="53"/>
      <c r="F2348" s="53"/>
      <c r="G2348" s="53"/>
      <c r="H2348" s="54"/>
      <c r="I2348" s="177"/>
      <c r="J2348" s="56"/>
      <c r="K2348" s="56"/>
      <c r="L2348" s="56"/>
      <c r="M2348" s="56"/>
    </row>
    <row r="2349" spans="1:13" s="57" customFormat="1" ht="72" outlineLevel="2">
      <c r="A2349" s="118">
        <v>1</v>
      </c>
      <c r="B2349" s="61" t="s">
        <v>2504</v>
      </c>
      <c r="C2349" s="62" t="s">
        <v>2505</v>
      </c>
      <c r="D2349" s="63" t="s">
        <v>47</v>
      </c>
      <c r="E2349" s="64">
        <v>4</v>
      </c>
      <c r="F2349" s="64">
        <v>0</v>
      </c>
      <c r="G2349" s="64">
        <f t="shared" ref="G2349" si="36">E2349*(1+F2349/100)</f>
        <v>4</v>
      </c>
      <c r="H2349" s="97"/>
      <c r="I2349" s="65">
        <f>E2349*H2349</f>
        <v>0</v>
      </c>
      <c r="J2349" s="56"/>
      <c r="K2349" s="56"/>
      <c r="L2349" s="56"/>
      <c r="M2349" s="56"/>
    </row>
    <row r="2350" spans="1:13" s="57" customFormat="1" ht="24" outlineLevel="2">
      <c r="A2350" s="120">
        <v>2</v>
      </c>
      <c r="B2350" s="121" t="s">
        <v>353</v>
      </c>
      <c r="C2350" s="122" t="s">
        <v>1929</v>
      </c>
      <c r="D2350" s="123" t="s">
        <v>0</v>
      </c>
      <c r="E2350" s="24">
        <f>SUM(I2349)/100</f>
        <v>0</v>
      </c>
      <c r="F2350" s="94">
        <v>0</v>
      </c>
      <c r="G2350" s="24">
        <f>E2350*(1+F2350/100)</f>
        <v>0</v>
      </c>
      <c r="H2350" s="94"/>
      <c r="I2350" s="119">
        <f>G2350*H2350</f>
        <v>0</v>
      </c>
      <c r="J2350" s="124"/>
      <c r="K2350" s="125">
        <f>G2350*J2350</f>
        <v>0</v>
      </c>
      <c r="L2350" s="124"/>
      <c r="M2350" s="125">
        <f>G2350*L2350</f>
        <v>0</v>
      </c>
    </row>
    <row r="2351" spans="1:13" s="117" customFormat="1" ht="12.75" customHeight="1" outlineLevel="2">
      <c r="A2351" s="156"/>
      <c r="B2351" s="157"/>
      <c r="C2351" s="158"/>
      <c r="D2351" s="157"/>
      <c r="E2351" s="43"/>
      <c r="F2351" s="96"/>
      <c r="G2351" s="43"/>
      <c r="H2351" s="96"/>
      <c r="I2351" s="115"/>
      <c r="J2351" s="159"/>
      <c r="K2351" s="96"/>
      <c r="L2351" s="96"/>
      <c r="M2351" s="96"/>
    </row>
    <row r="2352" spans="1:13" s="176" customFormat="1" ht="16.5" customHeight="1" outlineLevel="1">
      <c r="A2352" s="170"/>
      <c r="B2352" s="171"/>
      <c r="C2352" s="171" t="s">
        <v>2693</v>
      </c>
      <c r="D2352" s="172"/>
      <c r="E2352" s="20"/>
      <c r="F2352" s="93"/>
      <c r="G2352" s="20"/>
      <c r="H2352" s="93"/>
      <c r="I2352" s="173">
        <f>SUBTOTAL(9,I2354:I2360)</f>
        <v>0</v>
      </c>
      <c r="J2352" s="174"/>
      <c r="K2352" s="175">
        <f>SUBTOTAL(9,K2359:K2360)</f>
        <v>0</v>
      </c>
      <c r="L2352" s="93"/>
      <c r="M2352" s="175">
        <f>SUBTOTAL(9,M2359:M2360)</f>
        <v>0</v>
      </c>
    </row>
    <row r="2353" spans="1:13" s="57" customFormat="1" ht="12" outlineLevel="2">
      <c r="A2353" s="49"/>
      <c r="B2353" s="50"/>
      <c r="C2353" s="51" t="s">
        <v>2160</v>
      </c>
      <c r="D2353" s="52"/>
      <c r="E2353" s="53"/>
      <c r="F2353" s="53"/>
      <c r="G2353" s="53"/>
      <c r="H2353" s="54"/>
      <c r="I2353" s="55"/>
      <c r="J2353" s="56"/>
      <c r="K2353" s="56"/>
      <c r="L2353" s="56"/>
      <c r="M2353" s="56"/>
    </row>
    <row r="2354" spans="1:13" s="57" customFormat="1" ht="72" outlineLevel="2">
      <c r="A2354" s="118">
        <v>1</v>
      </c>
      <c r="B2354" s="67" t="s">
        <v>2569</v>
      </c>
      <c r="C2354" s="68" t="s">
        <v>2694</v>
      </c>
      <c r="D2354" s="58" t="s">
        <v>47</v>
      </c>
      <c r="E2354" s="59">
        <v>1</v>
      </c>
      <c r="F2354" s="98">
        <v>0</v>
      </c>
      <c r="G2354" s="59">
        <f t="shared" ref="G2354:G2355" si="37">E2354*(1+F2354/100)</f>
        <v>1</v>
      </c>
      <c r="H2354" s="94"/>
      <c r="I2354" s="119">
        <f t="shared" ref="I2354:I2355" si="38">E2354*H2354</f>
        <v>0</v>
      </c>
      <c r="J2354" s="56">
        <f>1.05*2.5</f>
        <v>2.625</v>
      </c>
      <c r="K2354" s="56">
        <v>58</v>
      </c>
      <c r="L2354" s="56"/>
      <c r="M2354" s="56"/>
    </row>
    <row r="2355" spans="1:13" s="57" customFormat="1" ht="12" outlineLevel="2">
      <c r="A2355" s="118">
        <v>2</v>
      </c>
      <c r="B2355" s="67" t="s">
        <v>2570</v>
      </c>
      <c r="C2355" s="68" t="s">
        <v>2695</v>
      </c>
      <c r="D2355" s="58" t="s">
        <v>47</v>
      </c>
      <c r="E2355" s="59">
        <v>1</v>
      </c>
      <c r="F2355" s="98">
        <v>0</v>
      </c>
      <c r="G2355" s="59">
        <f t="shared" si="37"/>
        <v>1</v>
      </c>
      <c r="H2355" s="94"/>
      <c r="I2355" s="119">
        <f t="shared" si="38"/>
        <v>0</v>
      </c>
      <c r="J2355" s="56"/>
      <c r="K2355" s="56"/>
      <c r="L2355" s="56"/>
      <c r="M2355" s="56"/>
    </row>
    <row r="2356" spans="1:13" s="117" customFormat="1" ht="12.75" customHeight="1" outlineLevel="2">
      <c r="A2356" s="110"/>
      <c r="B2356" s="111"/>
      <c r="C2356" s="112"/>
      <c r="D2356" s="111"/>
      <c r="E2356" s="113"/>
      <c r="F2356" s="114"/>
      <c r="G2356" s="113"/>
      <c r="H2356" s="96"/>
      <c r="I2356" s="115"/>
      <c r="J2356" s="116"/>
      <c r="K2356" s="116"/>
      <c r="L2356" s="116"/>
      <c r="M2356" s="116"/>
    </row>
    <row r="2357" spans="1:13" s="57" customFormat="1" ht="60" outlineLevel="2">
      <c r="A2357" s="118">
        <v>3</v>
      </c>
      <c r="B2357" s="67" t="s">
        <v>2573</v>
      </c>
      <c r="C2357" s="68" t="s">
        <v>2696</v>
      </c>
      <c r="D2357" s="58" t="s">
        <v>47</v>
      </c>
      <c r="E2357" s="59">
        <v>1</v>
      </c>
      <c r="F2357" s="98">
        <v>0</v>
      </c>
      <c r="G2357" s="59">
        <f>E2357*(1+F2357/100)</f>
        <v>1</v>
      </c>
      <c r="H2357" s="94"/>
      <c r="I2357" s="119">
        <f>E2357*H2357</f>
        <v>0</v>
      </c>
      <c r="J2357" s="56"/>
      <c r="K2357" s="56">
        <v>49.7</v>
      </c>
      <c r="L2357" s="56"/>
      <c r="M2357" s="56"/>
    </row>
    <row r="2358" spans="1:13" s="57" customFormat="1" ht="12" outlineLevel="2">
      <c r="A2358" s="118">
        <v>4</v>
      </c>
      <c r="B2358" s="67" t="s">
        <v>2574</v>
      </c>
      <c r="C2358" s="68" t="s">
        <v>2571</v>
      </c>
      <c r="D2358" s="58" t="s">
        <v>47</v>
      </c>
      <c r="E2358" s="59">
        <v>1</v>
      </c>
      <c r="F2358" s="98">
        <v>0</v>
      </c>
      <c r="G2358" s="59">
        <f>E2358*(1+F2358/100)</f>
        <v>1</v>
      </c>
      <c r="H2358" s="94"/>
      <c r="I2358" s="119">
        <f>E2358*H2358</f>
        <v>0</v>
      </c>
      <c r="J2358" s="56"/>
      <c r="K2358" s="56"/>
      <c r="L2358" s="56"/>
      <c r="M2358" s="56"/>
    </row>
    <row r="2359" spans="1:13" s="57" customFormat="1" ht="24" outlineLevel="2">
      <c r="A2359" s="120">
        <v>5</v>
      </c>
      <c r="B2359" s="121" t="s">
        <v>353</v>
      </c>
      <c r="C2359" s="122" t="s">
        <v>1929</v>
      </c>
      <c r="D2359" s="123" t="s">
        <v>0</v>
      </c>
      <c r="E2359" s="24">
        <f>SUM(I2354:I2358)/100</f>
        <v>0</v>
      </c>
      <c r="F2359" s="94">
        <v>0</v>
      </c>
      <c r="G2359" s="24">
        <f>E2359*(1+F2359/100)</f>
        <v>0</v>
      </c>
      <c r="H2359" s="94"/>
      <c r="I2359" s="119">
        <f>G2359*H2359</f>
        <v>0</v>
      </c>
      <c r="J2359" s="124"/>
      <c r="K2359" s="125">
        <f>G2359*J2359</f>
        <v>0</v>
      </c>
      <c r="L2359" s="124"/>
      <c r="M2359" s="125">
        <f>G2359*L2359</f>
        <v>0</v>
      </c>
    </row>
    <row r="2360" spans="1:13" s="117" customFormat="1" ht="12.75" customHeight="1" outlineLevel="2">
      <c r="A2360" s="156"/>
      <c r="B2360" s="157"/>
      <c r="C2360" s="158"/>
      <c r="D2360" s="157"/>
      <c r="E2360" s="43"/>
      <c r="F2360" s="96"/>
      <c r="G2360" s="43"/>
      <c r="H2360" s="96"/>
      <c r="I2360" s="115"/>
      <c r="J2360" s="159"/>
      <c r="K2360" s="96"/>
      <c r="L2360" s="96"/>
      <c r="M2360" s="96"/>
    </row>
    <row r="2361" spans="1:13" s="176" customFormat="1" ht="16.5" customHeight="1" outlineLevel="1">
      <c r="A2361" s="170"/>
      <c r="B2361" s="171"/>
      <c r="C2361" s="171" t="s">
        <v>2701</v>
      </c>
      <c r="D2361" s="172"/>
      <c r="E2361" s="20"/>
      <c r="F2361" s="93"/>
      <c r="G2361" s="20"/>
      <c r="H2361" s="93"/>
      <c r="I2361" s="173">
        <f>SUBTOTAL(9,I2363:I2368)</f>
        <v>0</v>
      </c>
      <c r="J2361" s="174"/>
      <c r="K2361" s="175">
        <f>SUBTOTAL(9,K2367:K2368)</f>
        <v>0</v>
      </c>
      <c r="L2361" s="93"/>
      <c r="M2361" s="175">
        <f>SUBTOTAL(9,M2367:M2368)</f>
        <v>0</v>
      </c>
    </row>
    <row r="2362" spans="1:13" s="57" customFormat="1" ht="12" outlineLevel="2">
      <c r="A2362" s="49"/>
      <c r="B2362" s="50"/>
      <c r="C2362" s="51" t="s">
        <v>2160</v>
      </c>
      <c r="D2362" s="52"/>
      <c r="E2362" s="53"/>
      <c r="F2362" s="53"/>
      <c r="G2362" s="53"/>
      <c r="H2362" s="54"/>
      <c r="I2362" s="55"/>
      <c r="J2362" s="56"/>
      <c r="K2362" s="56"/>
      <c r="L2362" s="56"/>
      <c r="M2362" s="56"/>
    </row>
    <row r="2363" spans="1:13" s="57" customFormat="1" ht="36" outlineLevel="2">
      <c r="A2363" s="118">
        <v>1</v>
      </c>
      <c r="B2363" s="67" t="s">
        <v>2572</v>
      </c>
      <c r="C2363" s="68" t="s">
        <v>2697</v>
      </c>
      <c r="D2363" s="58" t="s">
        <v>47</v>
      </c>
      <c r="E2363" s="59">
        <v>1</v>
      </c>
      <c r="F2363" s="98">
        <v>0</v>
      </c>
      <c r="G2363" s="59">
        <f t="shared" ref="G2363:G2366" si="39">E2363*(1+F2363/100)</f>
        <v>1</v>
      </c>
      <c r="H2363" s="94"/>
      <c r="I2363" s="119">
        <f t="shared" ref="I2363:I2366" si="40">E2363*H2363</f>
        <v>0</v>
      </c>
      <c r="J2363" s="56"/>
      <c r="K2363" s="56"/>
      <c r="L2363" s="56"/>
      <c r="M2363" s="56"/>
    </row>
    <row r="2364" spans="1:13" s="57" customFormat="1" ht="36" outlineLevel="2">
      <c r="A2364" s="118">
        <v>2</v>
      </c>
      <c r="B2364" s="67" t="s">
        <v>2575</v>
      </c>
      <c r="C2364" s="68" t="s">
        <v>2698</v>
      </c>
      <c r="D2364" s="58" t="s">
        <v>47</v>
      </c>
      <c r="E2364" s="59">
        <v>1</v>
      </c>
      <c r="F2364" s="98">
        <v>0</v>
      </c>
      <c r="G2364" s="59">
        <f t="shared" si="39"/>
        <v>1</v>
      </c>
      <c r="H2364" s="94"/>
      <c r="I2364" s="119">
        <f t="shared" si="40"/>
        <v>0</v>
      </c>
      <c r="J2364" s="56"/>
      <c r="K2364" s="56"/>
      <c r="L2364" s="56"/>
      <c r="M2364" s="56"/>
    </row>
    <row r="2365" spans="1:13" s="57" customFormat="1" ht="36" outlineLevel="2">
      <c r="A2365" s="118">
        <v>3</v>
      </c>
      <c r="B2365" s="67" t="s">
        <v>2576</v>
      </c>
      <c r="C2365" s="68" t="s">
        <v>2699</v>
      </c>
      <c r="D2365" s="58" t="s">
        <v>47</v>
      </c>
      <c r="E2365" s="59">
        <v>1</v>
      </c>
      <c r="F2365" s="98">
        <v>0</v>
      </c>
      <c r="G2365" s="59">
        <f t="shared" si="39"/>
        <v>1</v>
      </c>
      <c r="H2365" s="94"/>
      <c r="I2365" s="119">
        <f t="shared" si="40"/>
        <v>0</v>
      </c>
      <c r="J2365" s="56"/>
      <c r="K2365" s="56"/>
      <c r="L2365" s="56"/>
      <c r="M2365" s="56"/>
    </row>
    <row r="2366" spans="1:13" s="57" customFormat="1" ht="36" outlineLevel="2">
      <c r="A2366" s="118">
        <v>4</v>
      </c>
      <c r="B2366" s="67" t="s">
        <v>2577</v>
      </c>
      <c r="C2366" s="68" t="s">
        <v>2700</v>
      </c>
      <c r="D2366" s="58" t="s">
        <v>47</v>
      </c>
      <c r="E2366" s="59">
        <v>6</v>
      </c>
      <c r="F2366" s="98">
        <v>0</v>
      </c>
      <c r="G2366" s="59">
        <f t="shared" si="39"/>
        <v>6</v>
      </c>
      <c r="H2366" s="94"/>
      <c r="I2366" s="119">
        <f t="shared" si="40"/>
        <v>0</v>
      </c>
      <c r="J2366" s="56"/>
      <c r="K2366" s="56"/>
      <c r="L2366" s="56"/>
      <c r="M2366" s="56"/>
    </row>
    <row r="2367" spans="1:13" s="57" customFormat="1" ht="24" outlineLevel="2">
      <c r="A2367" s="120">
        <v>5</v>
      </c>
      <c r="B2367" s="121" t="s">
        <v>353</v>
      </c>
      <c r="C2367" s="122" t="s">
        <v>1929</v>
      </c>
      <c r="D2367" s="123" t="s">
        <v>0</v>
      </c>
      <c r="E2367" s="24">
        <f>SUM(I2363:I2366)/100</f>
        <v>0</v>
      </c>
      <c r="F2367" s="94">
        <v>0</v>
      </c>
      <c r="G2367" s="24">
        <f>E2367*(1+F2367/100)</f>
        <v>0</v>
      </c>
      <c r="H2367" s="94"/>
      <c r="I2367" s="119">
        <f>G2367*H2367</f>
        <v>0</v>
      </c>
      <c r="J2367" s="124"/>
      <c r="K2367" s="125">
        <f>G2367*J2367</f>
        <v>0</v>
      </c>
      <c r="L2367" s="124"/>
      <c r="M2367" s="125">
        <f>G2367*L2367</f>
        <v>0</v>
      </c>
    </row>
    <row r="2368" spans="1:13" s="117" customFormat="1" ht="12.75" customHeight="1" outlineLevel="2">
      <c r="A2368" s="156"/>
      <c r="B2368" s="157"/>
      <c r="C2368" s="158"/>
      <c r="D2368" s="157"/>
      <c r="E2368" s="43"/>
      <c r="F2368" s="96"/>
      <c r="G2368" s="43"/>
      <c r="H2368" s="96"/>
      <c r="I2368" s="115"/>
      <c r="J2368" s="159"/>
      <c r="K2368" s="96"/>
      <c r="L2368" s="96"/>
      <c r="M2368" s="96"/>
    </row>
    <row r="2369" spans="1:13" s="176" customFormat="1" ht="16.5" customHeight="1" outlineLevel="1">
      <c r="A2369" s="170"/>
      <c r="B2369" s="171"/>
      <c r="C2369" s="171" t="s">
        <v>2702</v>
      </c>
      <c r="D2369" s="172"/>
      <c r="E2369" s="20"/>
      <c r="F2369" s="93"/>
      <c r="G2369" s="20"/>
      <c r="H2369" s="93"/>
      <c r="I2369" s="173">
        <f>SUBTOTAL(9,I2371:I2380)</f>
        <v>0</v>
      </c>
      <c r="J2369" s="174"/>
      <c r="K2369" s="175">
        <f>SUBTOTAL(9,K2379:K2380)</f>
        <v>0</v>
      </c>
      <c r="L2369" s="93"/>
      <c r="M2369" s="175">
        <f>SUBTOTAL(9,M2379:M2380)</f>
        <v>0</v>
      </c>
    </row>
    <row r="2370" spans="1:13" s="57" customFormat="1" ht="12" outlineLevel="2">
      <c r="A2370" s="49"/>
      <c r="B2370" s="50"/>
      <c r="C2370" s="51" t="s">
        <v>2160</v>
      </c>
      <c r="D2370" s="52"/>
      <c r="E2370" s="53"/>
      <c r="F2370" s="53"/>
      <c r="G2370" s="53"/>
      <c r="H2370" s="54"/>
      <c r="I2370" s="55"/>
      <c r="J2370" s="56"/>
      <c r="K2370" s="56"/>
      <c r="L2370" s="56"/>
      <c r="M2370" s="56"/>
    </row>
    <row r="2371" spans="1:13" s="57" customFormat="1" ht="24" outlineLevel="2">
      <c r="A2371" s="118">
        <v>1</v>
      </c>
      <c r="B2371" s="67" t="s">
        <v>2578</v>
      </c>
      <c r="C2371" s="68" t="s">
        <v>2579</v>
      </c>
      <c r="D2371" s="58" t="s">
        <v>47</v>
      </c>
      <c r="E2371" s="59">
        <v>18</v>
      </c>
      <c r="F2371" s="98">
        <v>0</v>
      </c>
      <c r="G2371" s="59">
        <f t="shared" ref="G2371:G2378" si="41">E2371*(1+F2371/100)</f>
        <v>18</v>
      </c>
      <c r="H2371" s="94"/>
      <c r="I2371" s="119">
        <f t="shared" ref="I2371:I2378" si="42">E2371*H2371</f>
        <v>0</v>
      </c>
      <c r="J2371" s="56"/>
      <c r="K2371" s="56"/>
      <c r="L2371" s="56"/>
      <c r="M2371" s="56"/>
    </row>
    <row r="2372" spans="1:13" s="57" customFormat="1" ht="24" outlineLevel="2">
      <c r="A2372" s="118">
        <v>2</v>
      </c>
      <c r="B2372" s="67" t="s">
        <v>2580</v>
      </c>
      <c r="C2372" s="68" t="s">
        <v>2581</v>
      </c>
      <c r="D2372" s="58" t="s">
        <v>47</v>
      </c>
      <c r="E2372" s="59">
        <v>1</v>
      </c>
      <c r="F2372" s="98">
        <v>0</v>
      </c>
      <c r="G2372" s="59">
        <f t="shared" si="41"/>
        <v>1</v>
      </c>
      <c r="H2372" s="94"/>
      <c r="I2372" s="119">
        <f t="shared" si="42"/>
        <v>0</v>
      </c>
      <c r="J2372" s="56"/>
      <c r="K2372" s="56"/>
      <c r="L2372" s="56"/>
      <c r="M2372" s="56"/>
    </row>
    <row r="2373" spans="1:13" s="57" customFormat="1" ht="36" outlineLevel="2">
      <c r="A2373" s="118">
        <v>3</v>
      </c>
      <c r="B2373" s="67" t="s">
        <v>2582</v>
      </c>
      <c r="C2373" s="68" t="s">
        <v>2583</v>
      </c>
      <c r="D2373" s="58" t="s">
        <v>47</v>
      </c>
      <c r="E2373" s="59">
        <v>2</v>
      </c>
      <c r="F2373" s="98">
        <v>0</v>
      </c>
      <c r="G2373" s="59">
        <f t="shared" si="41"/>
        <v>2</v>
      </c>
      <c r="H2373" s="94"/>
      <c r="I2373" s="119">
        <f t="shared" si="42"/>
        <v>0</v>
      </c>
      <c r="J2373" s="56"/>
      <c r="K2373" s="56"/>
      <c r="L2373" s="56"/>
      <c r="M2373" s="56"/>
    </row>
    <row r="2374" spans="1:13" s="57" customFormat="1" ht="36" outlineLevel="2">
      <c r="A2374" s="118">
        <v>4</v>
      </c>
      <c r="B2374" s="67" t="s">
        <v>2584</v>
      </c>
      <c r="C2374" s="68" t="s">
        <v>2585</v>
      </c>
      <c r="D2374" s="58" t="s">
        <v>47</v>
      </c>
      <c r="E2374" s="59">
        <v>2</v>
      </c>
      <c r="F2374" s="98">
        <v>0</v>
      </c>
      <c r="G2374" s="59">
        <f t="shared" si="41"/>
        <v>2</v>
      </c>
      <c r="H2374" s="94"/>
      <c r="I2374" s="119">
        <f t="shared" si="42"/>
        <v>0</v>
      </c>
      <c r="J2374" s="56"/>
      <c r="K2374" s="56"/>
      <c r="L2374" s="56"/>
      <c r="M2374" s="56"/>
    </row>
    <row r="2375" spans="1:13" s="57" customFormat="1" ht="24" outlineLevel="2">
      <c r="A2375" s="118">
        <v>5</v>
      </c>
      <c r="B2375" s="67" t="s">
        <v>2586</v>
      </c>
      <c r="C2375" s="68" t="s">
        <v>2587</v>
      </c>
      <c r="D2375" s="58" t="s">
        <v>47</v>
      </c>
      <c r="E2375" s="59">
        <v>1</v>
      </c>
      <c r="F2375" s="98">
        <v>0</v>
      </c>
      <c r="G2375" s="59">
        <f t="shared" si="41"/>
        <v>1</v>
      </c>
      <c r="H2375" s="94"/>
      <c r="I2375" s="119">
        <f t="shared" si="42"/>
        <v>0</v>
      </c>
      <c r="J2375" s="56"/>
      <c r="K2375" s="56"/>
      <c r="L2375" s="56"/>
      <c r="M2375" s="56"/>
    </row>
    <row r="2376" spans="1:13" s="57" customFormat="1" ht="156" outlineLevel="2">
      <c r="A2376" s="118">
        <v>6</v>
      </c>
      <c r="B2376" s="67" t="s">
        <v>2588</v>
      </c>
      <c r="C2376" s="68" t="s">
        <v>2589</v>
      </c>
      <c r="D2376" s="58" t="s">
        <v>46</v>
      </c>
      <c r="E2376" s="59">
        <v>1</v>
      </c>
      <c r="F2376" s="98">
        <v>0</v>
      </c>
      <c r="G2376" s="59">
        <f t="shared" si="41"/>
        <v>1</v>
      </c>
      <c r="H2376" s="94"/>
      <c r="I2376" s="119">
        <f t="shared" si="42"/>
        <v>0</v>
      </c>
      <c r="J2376" s="56"/>
      <c r="K2376" s="56"/>
      <c r="L2376" s="56"/>
      <c r="M2376" s="56"/>
    </row>
    <row r="2377" spans="1:13" s="57" customFormat="1" ht="192" outlineLevel="2">
      <c r="A2377" s="118">
        <v>7</v>
      </c>
      <c r="B2377" s="67" t="s">
        <v>2590</v>
      </c>
      <c r="C2377" s="68" t="s">
        <v>2591</v>
      </c>
      <c r="D2377" s="58" t="s">
        <v>46</v>
      </c>
      <c r="E2377" s="59">
        <v>1</v>
      </c>
      <c r="F2377" s="98">
        <v>0</v>
      </c>
      <c r="G2377" s="59">
        <f t="shared" si="41"/>
        <v>1</v>
      </c>
      <c r="H2377" s="94"/>
      <c r="I2377" s="119">
        <f t="shared" si="42"/>
        <v>0</v>
      </c>
      <c r="J2377" s="56"/>
      <c r="K2377" s="56"/>
      <c r="L2377" s="56"/>
      <c r="M2377" s="56"/>
    </row>
    <row r="2378" spans="1:13" s="57" customFormat="1" ht="24" outlineLevel="2">
      <c r="A2378" s="118">
        <v>8</v>
      </c>
      <c r="B2378" s="67" t="s">
        <v>2592</v>
      </c>
      <c r="C2378" s="68" t="s">
        <v>2593</v>
      </c>
      <c r="D2378" s="58" t="s">
        <v>46</v>
      </c>
      <c r="E2378" s="59">
        <v>1</v>
      </c>
      <c r="F2378" s="98">
        <v>0</v>
      </c>
      <c r="G2378" s="59">
        <f t="shared" si="41"/>
        <v>1</v>
      </c>
      <c r="H2378" s="94"/>
      <c r="I2378" s="119">
        <f t="shared" si="42"/>
        <v>0</v>
      </c>
      <c r="J2378" s="56"/>
      <c r="K2378" s="56"/>
      <c r="L2378" s="56"/>
      <c r="M2378" s="56"/>
    </row>
    <row r="2379" spans="1:13" s="57" customFormat="1" ht="24" outlineLevel="2">
      <c r="A2379" s="120">
        <v>9</v>
      </c>
      <c r="B2379" s="121" t="s">
        <v>353</v>
      </c>
      <c r="C2379" s="122" t="s">
        <v>1929</v>
      </c>
      <c r="D2379" s="123" t="s">
        <v>0</v>
      </c>
      <c r="E2379" s="24">
        <f>SUM(I2371:I2378)/100</f>
        <v>0</v>
      </c>
      <c r="F2379" s="94">
        <v>0</v>
      </c>
      <c r="G2379" s="24">
        <f>E2379*(1+F2379/100)</f>
        <v>0</v>
      </c>
      <c r="H2379" s="94"/>
      <c r="I2379" s="119">
        <f>G2379*H2379</f>
        <v>0</v>
      </c>
      <c r="J2379" s="124"/>
      <c r="K2379" s="125">
        <f>G2379*J2379</f>
        <v>0</v>
      </c>
      <c r="L2379" s="124"/>
      <c r="M2379" s="125">
        <f>G2379*L2379</f>
        <v>0</v>
      </c>
    </row>
    <row r="2380" spans="1:13" s="117" customFormat="1" ht="12.75" customHeight="1" outlineLevel="2">
      <c r="A2380" s="156"/>
      <c r="B2380" s="157"/>
      <c r="C2380" s="158"/>
      <c r="D2380" s="157"/>
      <c r="E2380" s="43"/>
      <c r="F2380" s="96"/>
      <c r="G2380" s="43"/>
      <c r="H2380" s="96"/>
      <c r="I2380" s="115"/>
      <c r="J2380" s="159"/>
      <c r="K2380" s="96"/>
      <c r="L2380" s="96"/>
      <c r="M2380" s="96"/>
    </row>
    <row r="2381" spans="1:13" s="176" customFormat="1" ht="16.5" customHeight="1" outlineLevel="1">
      <c r="A2381" s="170"/>
      <c r="B2381" s="171"/>
      <c r="C2381" s="171" t="s">
        <v>1237</v>
      </c>
      <c r="D2381" s="172"/>
      <c r="E2381" s="20"/>
      <c r="F2381" s="93"/>
      <c r="G2381" s="20"/>
      <c r="H2381" s="93"/>
      <c r="I2381" s="173">
        <f>SUBTOTAL(9,I2382:I2527)</f>
        <v>0</v>
      </c>
      <c r="J2381" s="174"/>
      <c r="K2381" s="175">
        <f>SUBTOTAL(9,K2382:K2527)</f>
        <v>8.4590572200000018</v>
      </c>
      <c r="L2381" s="93"/>
      <c r="M2381" s="175">
        <f>SUBTOTAL(9,M2382:M2527)</f>
        <v>0</v>
      </c>
    </row>
    <row r="2382" spans="1:13" s="57" customFormat="1" ht="12" outlineLevel="2">
      <c r="A2382" s="120">
        <v>1</v>
      </c>
      <c r="B2382" s="121" t="s">
        <v>277</v>
      </c>
      <c r="C2382" s="122" t="s">
        <v>1606</v>
      </c>
      <c r="D2382" s="123" t="s">
        <v>41</v>
      </c>
      <c r="E2382" s="24">
        <v>655.21</v>
      </c>
      <c r="F2382" s="94">
        <v>0</v>
      </c>
      <c r="G2382" s="24">
        <f>E2382*(1+F2382/100)</f>
        <v>655.21</v>
      </c>
      <c r="H2382" s="94"/>
      <c r="I2382" s="119">
        <f>G2382*H2382</f>
        <v>0</v>
      </c>
      <c r="J2382" s="124">
        <v>7.7000000000000002E-3</v>
      </c>
      <c r="K2382" s="125">
        <f>G2382*J2382</f>
        <v>5.0451170000000003</v>
      </c>
      <c r="L2382" s="124"/>
      <c r="M2382" s="125">
        <f>G2382*L2382</f>
        <v>0</v>
      </c>
    </row>
    <row r="2383" spans="1:13" s="57" customFormat="1" ht="12" outlineLevel="2">
      <c r="A2383" s="120">
        <v>2</v>
      </c>
      <c r="B2383" s="121" t="s">
        <v>276</v>
      </c>
      <c r="C2383" s="122" t="s">
        <v>1755</v>
      </c>
      <c r="D2383" s="123" t="s">
        <v>41</v>
      </c>
      <c r="E2383" s="24">
        <v>80.59</v>
      </c>
      <c r="F2383" s="94">
        <v>0</v>
      </c>
      <c r="G2383" s="24">
        <f>E2383*(1+F2383/100)</f>
        <v>80.59</v>
      </c>
      <c r="H2383" s="94"/>
      <c r="I2383" s="119">
        <f>G2383*H2383</f>
        <v>0</v>
      </c>
      <c r="J2383" s="124">
        <v>7.7000000000000002E-3</v>
      </c>
      <c r="K2383" s="125">
        <f>G2383*J2383</f>
        <v>0.62054300000000007</v>
      </c>
      <c r="L2383" s="124"/>
      <c r="M2383" s="125">
        <f>G2383*L2383</f>
        <v>0</v>
      </c>
    </row>
    <row r="2384" spans="1:13" s="155" customFormat="1" ht="11.25" outlineLevel="3">
      <c r="A2384" s="151"/>
      <c r="B2384" s="140"/>
      <c r="C2384" s="152" t="s">
        <v>81</v>
      </c>
      <c r="D2384" s="140"/>
      <c r="E2384" s="31">
        <v>0</v>
      </c>
      <c r="F2384" s="95"/>
      <c r="G2384" s="33"/>
      <c r="H2384" s="95"/>
      <c r="I2384" s="153"/>
      <c r="J2384" s="154"/>
      <c r="K2384" s="95"/>
      <c r="L2384" s="95"/>
      <c r="M2384" s="95"/>
    </row>
    <row r="2385" spans="1:13" s="155" customFormat="1" ht="11.25" outlineLevel="3">
      <c r="A2385" s="151"/>
      <c r="B2385" s="140"/>
      <c r="C2385" s="152" t="s">
        <v>789</v>
      </c>
      <c r="D2385" s="140"/>
      <c r="E2385" s="31">
        <v>6.3</v>
      </c>
      <c r="F2385" s="95"/>
      <c r="G2385" s="33"/>
      <c r="H2385" s="95"/>
      <c r="I2385" s="153"/>
      <c r="J2385" s="154"/>
      <c r="K2385" s="95"/>
      <c r="L2385" s="95"/>
      <c r="M2385" s="95"/>
    </row>
    <row r="2386" spans="1:13" s="155" customFormat="1" ht="11.25" outlineLevel="3">
      <c r="A2386" s="151"/>
      <c r="B2386" s="140"/>
      <c r="C2386" s="152" t="s">
        <v>796</v>
      </c>
      <c r="D2386" s="140"/>
      <c r="E2386" s="31">
        <v>7</v>
      </c>
      <c r="F2386" s="95"/>
      <c r="G2386" s="33"/>
      <c r="H2386" s="95"/>
      <c r="I2386" s="153"/>
      <c r="J2386" s="154"/>
      <c r="K2386" s="95"/>
      <c r="L2386" s="95"/>
      <c r="M2386" s="95"/>
    </row>
    <row r="2387" spans="1:13" s="155" customFormat="1" ht="11.25" outlineLevel="3">
      <c r="A2387" s="151"/>
      <c r="B2387" s="140"/>
      <c r="C2387" s="152" t="s">
        <v>800</v>
      </c>
      <c r="D2387" s="140"/>
      <c r="E2387" s="31">
        <v>3.32</v>
      </c>
      <c r="F2387" s="95"/>
      <c r="G2387" s="33"/>
      <c r="H2387" s="95"/>
      <c r="I2387" s="153"/>
      <c r="J2387" s="154"/>
      <c r="K2387" s="95"/>
      <c r="L2387" s="95"/>
      <c r="M2387" s="95"/>
    </row>
    <row r="2388" spans="1:13" s="155" customFormat="1" ht="11.25" outlineLevel="3">
      <c r="A2388" s="151"/>
      <c r="B2388" s="140"/>
      <c r="C2388" s="152" t="s">
        <v>802</v>
      </c>
      <c r="D2388" s="140"/>
      <c r="E2388" s="31">
        <v>3.05</v>
      </c>
      <c r="F2388" s="95"/>
      <c r="G2388" s="33"/>
      <c r="H2388" s="95"/>
      <c r="I2388" s="153"/>
      <c r="J2388" s="154"/>
      <c r="K2388" s="95"/>
      <c r="L2388" s="95"/>
      <c r="M2388" s="95"/>
    </row>
    <row r="2389" spans="1:13" s="155" customFormat="1" ht="11.25" outlineLevel="3">
      <c r="A2389" s="151"/>
      <c r="B2389" s="140"/>
      <c r="C2389" s="152" t="s">
        <v>804</v>
      </c>
      <c r="D2389" s="140"/>
      <c r="E2389" s="31">
        <v>3.48</v>
      </c>
      <c r="F2389" s="95"/>
      <c r="G2389" s="33"/>
      <c r="H2389" s="95"/>
      <c r="I2389" s="153"/>
      <c r="J2389" s="154"/>
      <c r="K2389" s="95"/>
      <c r="L2389" s="95"/>
      <c r="M2389" s="95"/>
    </row>
    <row r="2390" spans="1:13" s="155" customFormat="1" ht="11.25" outlineLevel="3">
      <c r="A2390" s="151"/>
      <c r="B2390" s="140"/>
      <c r="C2390" s="152" t="s">
        <v>805</v>
      </c>
      <c r="D2390" s="140"/>
      <c r="E2390" s="31">
        <v>3.2</v>
      </c>
      <c r="F2390" s="95"/>
      <c r="G2390" s="33"/>
      <c r="H2390" s="95"/>
      <c r="I2390" s="153"/>
      <c r="J2390" s="154"/>
      <c r="K2390" s="95"/>
      <c r="L2390" s="95"/>
      <c r="M2390" s="95"/>
    </row>
    <row r="2391" spans="1:13" s="155" customFormat="1" ht="11.25" outlineLevel="3">
      <c r="A2391" s="151"/>
      <c r="B2391" s="140"/>
      <c r="C2391" s="152" t="s">
        <v>806</v>
      </c>
      <c r="D2391" s="140"/>
      <c r="E2391" s="31">
        <v>2.4</v>
      </c>
      <c r="F2391" s="95"/>
      <c r="G2391" s="33"/>
      <c r="H2391" s="95"/>
      <c r="I2391" s="153"/>
      <c r="J2391" s="154"/>
      <c r="K2391" s="95"/>
      <c r="L2391" s="95"/>
      <c r="M2391" s="95"/>
    </row>
    <row r="2392" spans="1:13" s="155" customFormat="1" ht="11.25" outlineLevel="3">
      <c r="A2392" s="151"/>
      <c r="B2392" s="140"/>
      <c r="C2392" s="152" t="s">
        <v>807</v>
      </c>
      <c r="D2392" s="140"/>
      <c r="E2392" s="31">
        <v>2.73</v>
      </c>
      <c r="F2392" s="95"/>
      <c r="G2392" s="33"/>
      <c r="H2392" s="95"/>
      <c r="I2392" s="153"/>
      <c r="J2392" s="154"/>
      <c r="K2392" s="95"/>
      <c r="L2392" s="95"/>
      <c r="M2392" s="95"/>
    </row>
    <row r="2393" spans="1:13" s="155" customFormat="1" ht="11.25" outlineLevel="3">
      <c r="A2393" s="151"/>
      <c r="B2393" s="140"/>
      <c r="C2393" s="152" t="s">
        <v>813</v>
      </c>
      <c r="D2393" s="140"/>
      <c r="E2393" s="31">
        <v>6.88</v>
      </c>
      <c r="F2393" s="95"/>
      <c r="G2393" s="33"/>
      <c r="H2393" s="95"/>
      <c r="I2393" s="153"/>
      <c r="J2393" s="154"/>
      <c r="K2393" s="95"/>
      <c r="L2393" s="95"/>
      <c r="M2393" s="95"/>
    </row>
    <row r="2394" spans="1:13" s="155" customFormat="1" ht="11.25" outlineLevel="3">
      <c r="A2394" s="151"/>
      <c r="B2394" s="140"/>
      <c r="C2394" s="152" t="s">
        <v>822</v>
      </c>
      <c r="D2394" s="140"/>
      <c r="E2394" s="31">
        <v>1.53</v>
      </c>
      <c r="F2394" s="95"/>
      <c r="G2394" s="33"/>
      <c r="H2394" s="95"/>
      <c r="I2394" s="153"/>
      <c r="J2394" s="154"/>
      <c r="K2394" s="95"/>
      <c r="L2394" s="95"/>
      <c r="M2394" s="95"/>
    </row>
    <row r="2395" spans="1:13" s="155" customFormat="1" ht="11.25" outlineLevel="3">
      <c r="A2395" s="151"/>
      <c r="B2395" s="140"/>
      <c r="C2395" s="152" t="s">
        <v>602</v>
      </c>
      <c r="D2395" s="140"/>
      <c r="E2395" s="31">
        <v>40.700000000000003</v>
      </c>
      <c r="F2395" s="95"/>
      <c r="G2395" s="33"/>
      <c r="H2395" s="95"/>
      <c r="I2395" s="153"/>
      <c r="J2395" s="154"/>
      <c r="K2395" s="95"/>
      <c r="L2395" s="95"/>
      <c r="M2395" s="95"/>
    </row>
    <row r="2396" spans="1:13" s="155" customFormat="1" ht="11.25" outlineLevel="3">
      <c r="A2396" s="151"/>
      <c r="B2396" s="140"/>
      <c r="C2396" s="152" t="s">
        <v>1</v>
      </c>
      <c r="D2396" s="140"/>
      <c r="E2396" s="31">
        <v>80.59</v>
      </c>
      <c r="F2396" s="95"/>
      <c r="G2396" s="33"/>
      <c r="H2396" s="95"/>
      <c r="I2396" s="153"/>
      <c r="J2396" s="154"/>
      <c r="K2396" s="95"/>
      <c r="L2396" s="95"/>
      <c r="M2396" s="95"/>
    </row>
    <row r="2397" spans="1:13" s="57" customFormat="1" ht="36" outlineLevel="2">
      <c r="A2397" s="120">
        <v>3</v>
      </c>
      <c r="B2397" s="121" t="s">
        <v>410</v>
      </c>
      <c r="C2397" s="122" t="s">
        <v>2155</v>
      </c>
      <c r="D2397" s="123" t="s">
        <v>41</v>
      </c>
      <c r="E2397" s="24">
        <v>655.21</v>
      </c>
      <c r="F2397" s="94">
        <v>0</v>
      </c>
      <c r="G2397" s="24">
        <f>E2397*(1+F2397/100)</f>
        <v>655.21</v>
      </c>
      <c r="H2397" s="94"/>
      <c r="I2397" s="119">
        <f>G2397*H2397</f>
        <v>0</v>
      </c>
      <c r="J2397" s="124">
        <v>3.7599999999999999E-3</v>
      </c>
      <c r="K2397" s="125">
        <f>G2397*J2397</f>
        <v>2.4635896000000002</v>
      </c>
      <c r="L2397" s="124"/>
      <c r="M2397" s="125">
        <f>G2397*L2397</f>
        <v>0</v>
      </c>
    </row>
    <row r="2398" spans="1:13" s="57" customFormat="1" ht="24" outlineLevel="2">
      <c r="A2398" s="120">
        <v>4</v>
      </c>
      <c r="B2398" s="121" t="s">
        <v>66</v>
      </c>
      <c r="C2398" s="122" t="s">
        <v>1926</v>
      </c>
      <c r="D2398" s="123" t="s">
        <v>41</v>
      </c>
      <c r="E2398" s="24">
        <v>655.21</v>
      </c>
      <c r="F2398" s="94">
        <v>15</v>
      </c>
      <c r="G2398" s="24">
        <f>E2398*(1+F2398/100)</f>
        <v>753.49149999999997</v>
      </c>
      <c r="H2398" s="94"/>
      <c r="I2398" s="119">
        <f>G2398*H2398</f>
        <v>0</v>
      </c>
      <c r="J2398" s="124"/>
      <c r="K2398" s="125">
        <f>G2398*J2398</f>
        <v>0</v>
      </c>
      <c r="L2398" s="124"/>
      <c r="M2398" s="125">
        <f>G2398*L2398</f>
        <v>0</v>
      </c>
    </row>
    <row r="2399" spans="1:13" s="155" customFormat="1" ht="11.25" outlineLevel="3">
      <c r="A2399" s="151"/>
      <c r="B2399" s="140"/>
      <c r="C2399" s="152" t="s">
        <v>3</v>
      </c>
      <c r="D2399" s="140"/>
      <c r="E2399" s="31">
        <v>0</v>
      </c>
      <c r="F2399" s="95"/>
      <c r="G2399" s="33"/>
      <c r="H2399" s="95"/>
      <c r="I2399" s="153"/>
      <c r="J2399" s="154"/>
      <c r="K2399" s="95"/>
      <c r="L2399" s="95"/>
      <c r="M2399" s="95"/>
    </row>
    <row r="2400" spans="1:13" s="155" customFormat="1" ht="11.25" outlineLevel="3">
      <c r="A2400" s="151"/>
      <c r="B2400" s="140"/>
      <c r="C2400" s="152" t="s">
        <v>460</v>
      </c>
      <c r="D2400" s="140"/>
      <c r="E2400" s="31">
        <v>0</v>
      </c>
      <c r="F2400" s="95"/>
      <c r="G2400" s="33"/>
      <c r="H2400" s="95"/>
      <c r="I2400" s="153"/>
      <c r="J2400" s="154"/>
      <c r="K2400" s="95"/>
      <c r="L2400" s="95"/>
      <c r="M2400" s="95"/>
    </row>
    <row r="2401" spans="1:13" s="155" customFormat="1" ht="11.25" outlineLevel="3">
      <c r="A2401" s="151"/>
      <c r="B2401" s="140"/>
      <c r="C2401" s="152" t="s">
        <v>620</v>
      </c>
      <c r="D2401" s="140"/>
      <c r="E2401" s="31">
        <v>38.9</v>
      </c>
      <c r="F2401" s="95"/>
      <c r="G2401" s="33"/>
      <c r="H2401" s="95"/>
      <c r="I2401" s="153"/>
      <c r="J2401" s="154"/>
      <c r="K2401" s="95"/>
      <c r="L2401" s="95"/>
      <c r="M2401" s="95"/>
    </row>
    <row r="2402" spans="1:13" s="155" customFormat="1" ht="11.25" outlineLevel="3">
      <c r="A2402" s="151"/>
      <c r="B2402" s="140"/>
      <c r="C2402" s="152" t="s">
        <v>43</v>
      </c>
      <c r="D2402" s="140"/>
      <c r="E2402" s="31">
        <v>0</v>
      </c>
      <c r="F2402" s="95"/>
      <c r="G2402" s="33"/>
      <c r="H2402" s="95"/>
      <c r="I2402" s="153"/>
      <c r="J2402" s="154"/>
      <c r="K2402" s="95"/>
      <c r="L2402" s="95"/>
      <c r="M2402" s="95"/>
    </row>
    <row r="2403" spans="1:13" s="155" customFormat="1" ht="22.5" outlineLevel="3">
      <c r="A2403" s="151"/>
      <c r="B2403" s="140"/>
      <c r="C2403" s="152" t="s">
        <v>1839</v>
      </c>
      <c r="D2403" s="140"/>
      <c r="E2403" s="31">
        <v>9.3000000000000007</v>
      </c>
      <c r="F2403" s="95"/>
      <c r="G2403" s="33"/>
      <c r="H2403" s="95"/>
      <c r="I2403" s="153"/>
      <c r="J2403" s="154"/>
      <c r="K2403" s="95"/>
      <c r="L2403" s="95"/>
      <c r="M2403" s="95"/>
    </row>
    <row r="2404" spans="1:13" s="155" customFormat="1" ht="11.25" outlineLevel="3">
      <c r="A2404" s="151"/>
      <c r="B2404" s="140"/>
      <c r="C2404" s="152" t="s">
        <v>1509</v>
      </c>
      <c r="D2404" s="140"/>
      <c r="E2404" s="31">
        <v>5.05</v>
      </c>
      <c r="F2404" s="95"/>
      <c r="G2404" s="33"/>
      <c r="H2404" s="95"/>
      <c r="I2404" s="153"/>
      <c r="J2404" s="154"/>
      <c r="K2404" s="95"/>
      <c r="L2404" s="95"/>
      <c r="M2404" s="95"/>
    </row>
    <row r="2405" spans="1:13" s="155" customFormat="1" ht="11.25" outlineLevel="3">
      <c r="A2405" s="151"/>
      <c r="B2405" s="140"/>
      <c r="C2405" s="152" t="s">
        <v>44</v>
      </c>
      <c r="D2405" s="140"/>
      <c r="E2405" s="31">
        <v>0</v>
      </c>
      <c r="F2405" s="95"/>
      <c r="G2405" s="33"/>
      <c r="H2405" s="95"/>
      <c r="I2405" s="153"/>
      <c r="J2405" s="154"/>
      <c r="K2405" s="95"/>
      <c r="L2405" s="95"/>
      <c r="M2405" s="95"/>
    </row>
    <row r="2406" spans="1:13" s="155" customFormat="1" ht="11.25" outlineLevel="3">
      <c r="A2406" s="151"/>
      <c r="B2406" s="140"/>
      <c r="C2406" s="152" t="s">
        <v>1510</v>
      </c>
      <c r="D2406" s="140"/>
      <c r="E2406" s="31">
        <v>4.71</v>
      </c>
      <c r="F2406" s="95"/>
      <c r="G2406" s="33"/>
      <c r="H2406" s="95"/>
      <c r="I2406" s="153"/>
      <c r="J2406" s="154"/>
      <c r="K2406" s="95"/>
      <c r="L2406" s="95"/>
      <c r="M2406" s="95"/>
    </row>
    <row r="2407" spans="1:13" s="155" customFormat="1" ht="11.25" outlineLevel="3">
      <c r="A2407" s="151"/>
      <c r="B2407" s="140"/>
      <c r="C2407" s="152" t="s">
        <v>1</v>
      </c>
      <c r="D2407" s="140"/>
      <c r="E2407" s="31">
        <v>57.96</v>
      </c>
      <c r="F2407" s="95"/>
      <c r="G2407" s="33"/>
      <c r="H2407" s="95"/>
      <c r="I2407" s="153"/>
      <c r="J2407" s="154"/>
      <c r="K2407" s="95"/>
      <c r="L2407" s="95"/>
      <c r="M2407" s="95"/>
    </row>
    <row r="2408" spans="1:13" s="155" customFormat="1" ht="11.25" outlineLevel="3">
      <c r="A2408" s="151"/>
      <c r="B2408" s="140"/>
      <c r="C2408" s="152" t="s">
        <v>18</v>
      </c>
      <c r="D2408" s="140"/>
      <c r="E2408" s="31">
        <v>0</v>
      </c>
      <c r="F2408" s="95"/>
      <c r="G2408" s="33"/>
      <c r="H2408" s="95"/>
      <c r="I2408" s="153"/>
      <c r="J2408" s="154"/>
      <c r="K2408" s="95"/>
      <c r="L2408" s="95"/>
      <c r="M2408" s="95"/>
    </row>
    <row r="2409" spans="1:13" s="155" customFormat="1" ht="11.25" outlineLevel="3">
      <c r="A2409" s="151"/>
      <c r="B2409" s="140"/>
      <c r="C2409" s="152" t="s">
        <v>88</v>
      </c>
      <c r="D2409" s="140"/>
      <c r="E2409" s="31">
        <v>0</v>
      </c>
      <c r="F2409" s="95"/>
      <c r="G2409" s="33"/>
      <c r="H2409" s="95"/>
      <c r="I2409" s="153"/>
      <c r="J2409" s="154"/>
      <c r="K2409" s="95"/>
      <c r="L2409" s="95"/>
      <c r="M2409" s="95"/>
    </row>
    <row r="2410" spans="1:13" s="155" customFormat="1" ht="11.25" outlineLevel="3">
      <c r="A2410" s="151"/>
      <c r="B2410" s="140"/>
      <c r="C2410" s="152" t="s">
        <v>1200</v>
      </c>
      <c r="D2410" s="140"/>
      <c r="E2410" s="31">
        <v>155.66000000000003</v>
      </c>
      <c r="F2410" s="95"/>
      <c r="G2410" s="33"/>
      <c r="H2410" s="95"/>
      <c r="I2410" s="153"/>
      <c r="J2410" s="154"/>
      <c r="K2410" s="95"/>
      <c r="L2410" s="95"/>
      <c r="M2410" s="95"/>
    </row>
    <row r="2411" spans="1:13" s="155" customFormat="1" ht="11.25" outlineLevel="3">
      <c r="A2411" s="151"/>
      <c r="B2411" s="140"/>
      <c r="C2411" s="152" t="s">
        <v>460</v>
      </c>
      <c r="D2411" s="140"/>
      <c r="E2411" s="31">
        <v>0</v>
      </c>
      <c r="F2411" s="95"/>
      <c r="G2411" s="33"/>
      <c r="H2411" s="95"/>
      <c r="I2411" s="153"/>
      <c r="J2411" s="154"/>
      <c r="K2411" s="95"/>
      <c r="L2411" s="95"/>
      <c r="M2411" s="95"/>
    </row>
    <row r="2412" spans="1:13" s="155" customFormat="1" ht="11.25" outlineLevel="3">
      <c r="A2412" s="151"/>
      <c r="B2412" s="140"/>
      <c r="C2412" s="152" t="s">
        <v>1253</v>
      </c>
      <c r="D2412" s="140"/>
      <c r="E2412" s="31">
        <v>34.019999999999996</v>
      </c>
      <c r="F2412" s="95"/>
      <c r="G2412" s="33"/>
      <c r="H2412" s="95"/>
      <c r="I2412" s="153"/>
      <c r="J2412" s="154"/>
      <c r="K2412" s="95"/>
      <c r="L2412" s="95"/>
      <c r="M2412" s="95"/>
    </row>
    <row r="2413" spans="1:13" s="155" customFormat="1" ht="11.25" outlineLevel="3">
      <c r="A2413" s="151"/>
      <c r="B2413" s="140"/>
      <c r="C2413" s="152" t="s">
        <v>1094</v>
      </c>
      <c r="D2413" s="140"/>
      <c r="E2413" s="31">
        <v>20.28</v>
      </c>
      <c r="F2413" s="95"/>
      <c r="G2413" s="33"/>
      <c r="H2413" s="95"/>
      <c r="I2413" s="153"/>
      <c r="J2413" s="154"/>
      <c r="K2413" s="95"/>
      <c r="L2413" s="95"/>
      <c r="M2413" s="95"/>
    </row>
    <row r="2414" spans="1:13" s="155" customFormat="1" ht="11.25" outlineLevel="3">
      <c r="A2414" s="151"/>
      <c r="B2414" s="140"/>
      <c r="C2414" s="152" t="s">
        <v>759</v>
      </c>
      <c r="D2414" s="140"/>
      <c r="E2414" s="31">
        <v>3.95</v>
      </c>
      <c r="F2414" s="95"/>
      <c r="G2414" s="33"/>
      <c r="H2414" s="95"/>
      <c r="I2414" s="153"/>
      <c r="J2414" s="154"/>
      <c r="K2414" s="95"/>
      <c r="L2414" s="95"/>
      <c r="M2414" s="95"/>
    </row>
    <row r="2415" spans="1:13" s="155" customFormat="1" ht="11.25" outlineLevel="3">
      <c r="A2415" s="151"/>
      <c r="B2415" s="140"/>
      <c r="C2415" s="152" t="s">
        <v>1</v>
      </c>
      <c r="D2415" s="140"/>
      <c r="E2415" s="31">
        <v>213.91</v>
      </c>
      <c r="F2415" s="95"/>
      <c r="G2415" s="33"/>
      <c r="H2415" s="95"/>
      <c r="I2415" s="153"/>
      <c r="J2415" s="154"/>
      <c r="K2415" s="95"/>
      <c r="L2415" s="95"/>
      <c r="M2415" s="95"/>
    </row>
    <row r="2416" spans="1:13" s="155" customFormat="1" ht="11.25" outlineLevel="3">
      <c r="A2416" s="151"/>
      <c r="B2416" s="140"/>
      <c r="C2416" s="152" t="s">
        <v>19</v>
      </c>
      <c r="D2416" s="140"/>
      <c r="E2416" s="31">
        <v>0</v>
      </c>
      <c r="F2416" s="95"/>
      <c r="G2416" s="33"/>
      <c r="H2416" s="95"/>
      <c r="I2416" s="153"/>
      <c r="J2416" s="154"/>
      <c r="K2416" s="95"/>
      <c r="L2416" s="95"/>
      <c r="M2416" s="95"/>
    </row>
    <row r="2417" spans="1:13" s="155" customFormat="1" ht="11.25" outlineLevel="3">
      <c r="A2417" s="151"/>
      <c r="B2417" s="140"/>
      <c r="C2417" s="152" t="s">
        <v>460</v>
      </c>
      <c r="D2417" s="140"/>
      <c r="E2417" s="31">
        <v>0</v>
      </c>
      <c r="F2417" s="95"/>
      <c r="G2417" s="33"/>
      <c r="H2417" s="95"/>
      <c r="I2417" s="153"/>
      <c r="J2417" s="154"/>
      <c r="K2417" s="95"/>
      <c r="L2417" s="95"/>
      <c r="M2417" s="95"/>
    </row>
    <row r="2418" spans="1:13" s="155" customFormat="1" ht="11.25" outlineLevel="3">
      <c r="A2418" s="151"/>
      <c r="B2418" s="140"/>
      <c r="C2418" s="152" t="s">
        <v>502</v>
      </c>
      <c r="D2418" s="140"/>
      <c r="E2418" s="31">
        <v>1.77</v>
      </c>
      <c r="F2418" s="95"/>
      <c r="G2418" s="33"/>
      <c r="H2418" s="95"/>
      <c r="I2418" s="153"/>
      <c r="J2418" s="154"/>
      <c r="K2418" s="95"/>
      <c r="L2418" s="95"/>
      <c r="M2418" s="95"/>
    </row>
    <row r="2419" spans="1:13" s="155" customFormat="1" ht="11.25" outlineLevel="3">
      <c r="A2419" s="151"/>
      <c r="B2419" s="140"/>
      <c r="C2419" s="152" t="s">
        <v>503</v>
      </c>
      <c r="D2419" s="140"/>
      <c r="E2419" s="31">
        <v>1.66</v>
      </c>
      <c r="F2419" s="95"/>
      <c r="G2419" s="33"/>
      <c r="H2419" s="95"/>
      <c r="I2419" s="153"/>
      <c r="J2419" s="154"/>
      <c r="K2419" s="95"/>
      <c r="L2419" s="95"/>
      <c r="M2419" s="95"/>
    </row>
    <row r="2420" spans="1:13" s="155" customFormat="1" ht="11.25" outlineLevel="3">
      <c r="A2420" s="151"/>
      <c r="B2420" s="140"/>
      <c r="C2420" s="152" t="s">
        <v>504</v>
      </c>
      <c r="D2420" s="140"/>
      <c r="E2420" s="31">
        <v>6.43</v>
      </c>
      <c r="F2420" s="95"/>
      <c r="G2420" s="33"/>
      <c r="H2420" s="95"/>
      <c r="I2420" s="153"/>
      <c r="J2420" s="154"/>
      <c r="K2420" s="95"/>
      <c r="L2420" s="95"/>
      <c r="M2420" s="95"/>
    </row>
    <row r="2421" spans="1:13" s="155" customFormat="1" ht="11.25" outlineLevel="3">
      <c r="A2421" s="151"/>
      <c r="B2421" s="140"/>
      <c r="C2421" s="152" t="s">
        <v>43</v>
      </c>
      <c r="D2421" s="140"/>
      <c r="E2421" s="31">
        <v>0</v>
      </c>
      <c r="F2421" s="95"/>
      <c r="G2421" s="33"/>
      <c r="H2421" s="95"/>
      <c r="I2421" s="153"/>
      <c r="J2421" s="154"/>
      <c r="K2421" s="95"/>
      <c r="L2421" s="95"/>
      <c r="M2421" s="95"/>
    </row>
    <row r="2422" spans="1:13" s="155" customFormat="1" ht="11.25" outlineLevel="3">
      <c r="A2422" s="151"/>
      <c r="B2422" s="140"/>
      <c r="C2422" s="152" t="s">
        <v>535</v>
      </c>
      <c r="D2422" s="140"/>
      <c r="E2422" s="31">
        <v>5.08</v>
      </c>
      <c r="F2422" s="95"/>
      <c r="G2422" s="33"/>
      <c r="H2422" s="95"/>
      <c r="I2422" s="153"/>
      <c r="J2422" s="154"/>
      <c r="K2422" s="95"/>
      <c r="L2422" s="95"/>
      <c r="M2422" s="95"/>
    </row>
    <row r="2423" spans="1:13" s="155" customFormat="1" ht="11.25" outlineLevel="3">
      <c r="A2423" s="151"/>
      <c r="B2423" s="140"/>
      <c r="C2423" s="152" t="s">
        <v>589</v>
      </c>
      <c r="D2423" s="140"/>
      <c r="E2423" s="31">
        <v>6</v>
      </c>
      <c r="F2423" s="95"/>
      <c r="G2423" s="33"/>
      <c r="H2423" s="95"/>
      <c r="I2423" s="153"/>
      <c r="J2423" s="154"/>
      <c r="K2423" s="95"/>
      <c r="L2423" s="95"/>
      <c r="M2423" s="95"/>
    </row>
    <row r="2424" spans="1:13" s="155" customFormat="1" ht="11.25" outlineLevel="3">
      <c r="A2424" s="151"/>
      <c r="B2424" s="140"/>
      <c r="C2424" s="152" t="s">
        <v>452</v>
      </c>
      <c r="D2424" s="140"/>
      <c r="E2424" s="31">
        <v>3.62</v>
      </c>
      <c r="F2424" s="95"/>
      <c r="G2424" s="33"/>
      <c r="H2424" s="95"/>
      <c r="I2424" s="153"/>
      <c r="J2424" s="154"/>
      <c r="K2424" s="95"/>
      <c r="L2424" s="95"/>
      <c r="M2424" s="95"/>
    </row>
    <row r="2425" spans="1:13" s="155" customFormat="1" ht="11.25" outlineLevel="3">
      <c r="A2425" s="151"/>
      <c r="B2425" s="140"/>
      <c r="C2425" s="152" t="s">
        <v>621</v>
      </c>
      <c r="D2425" s="140"/>
      <c r="E2425" s="31">
        <v>7</v>
      </c>
      <c r="F2425" s="95"/>
      <c r="G2425" s="33"/>
      <c r="H2425" s="95"/>
      <c r="I2425" s="153"/>
      <c r="J2425" s="154"/>
      <c r="K2425" s="95"/>
      <c r="L2425" s="95"/>
      <c r="M2425" s="95"/>
    </row>
    <row r="2426" spans="1:13" s="155" customFormat="1" ht="11.25" outlineLevel="3">
      <c r="A2426" s="151"/>
      <c r="B2426" s="140"/>
      <c r="C2426" s="152" t="s">
        <v>509</v>
      </c>
      <c r="D2426" s="140"/>
      <c r="E2426" s="31">
        <v>1.72</v>
      </c>
      <c r="F2426" s="95"/>
      <c r="G2426" s="33"/>
      <c r="H2426" s="95"/>
      <c r="I2426" s="153"/>
      <c r="J2426" s="154"/>
      <c r="K2426" s="95"/>
      <c r="L2426" s="95"/>
      <c r="M2426" s="95"/>
    </row>
    <row r="2427" spans="1:13" s="155" customFormat="1" ht="11.25" outlineLevel="3">
      <c r="A2427" s="151"/>
      <c r="B2427" s="140"/>
      <c r="C2427" s="152" t="s">
        <v>582</v>
      </c>
      <c r="D2427" s="140"/>
      <c r="E2427" s="31">
        <v>24.9</v>
      </c>
      <c r="F2427" s="95"/>
      <c r="G2427" s="33"/>
      <c r="H2427" s="95"/>
      <c r="I2427" s="153"/>
      <c r="J2427" s="154"/>
      <c r="K2427" s="95"/>
      <c r="L2427" s="95"/>
      <c r="M2427" s="95"/>
    </row>
    <row r="2428" spans="1:13" s="155" customFormat="1" ht="11.25" outlineLevel="3">
      <c r="A2428" s="151"/>
      <c r="B2428" s="140"/>
      <c r="C2428" s="152" t="s">
        <v>622</v>
      </c>
      <c r="D2428" s="140"/>
      <c r="E2428" s="31">
        <v>3.32</v>
      </c>
      <c r="F2428" s="95"/>
      <c r="G2428" s="33"/>
      <c r="H2428" s="95"/>
      <c r="I2428" s="153"/>
      <c r="J2428" s="154"/>
      <c r="K2428" s="95"/>
      <c r="L2428" s="95"/>
      <c r="M2428" s="95"/>
    </row>
    <row r="2429" spans="1:13" s="155" customFormat="1" ht="11.25" outlineLevel="3">
      <c r="A2429" s="151"/>
      <c r="B2429" s="140"/>
      <c r="C2429" s="152" t="s">
        <v>623</v>
      </c>
      <c r="D2429" s="140"/>
      <c r="E2429" s="31">
        <v>3.05</v>
      </c>
      <c r="F2429" s="95"/>
      <c r="G2429" s="33"/>
      <c r="H2429" s="95"/>
      <c r="I2429" s="153"/>
      <c r="J2429" s="154"/>
      <c r="K2429" s="95"/>
      <c r="L2429" s="95"/>
      <c r="M2429" s="95"/>
    </row>
    <row r="2430" spans="1:13" s="155" customFormat="1" ht="11.25" outlineLevel="3">
      <c r="A2430" s="151"/>
      <c r="B2430" s="140"/>
      <c r="C2430" s="152" t="s">
        <v>624</v>
      </c>
      <c r="D2430" s="140"/>
      <c r="E2430" s="31">
        <v>3.48</v>
      </c>
      <c r="F2430" s="95"/>
      <c r="G2430" s="33"/>
      <c r="H2430" s="95"/>
      <c r="I2430" s="153"/>
      <c r="J2430" s="154"/>
      <c r="K2430" s="95"/>
      <c r="L2430" s="95"/>
      <c r="M2430" s="95"/>
    </row>
    <row r="2431" spans="1:13" s="155" customFormat="1" ht="11.25" outlineLevel="3">
      <c r="A2431" s="151"/>
      <c r="B2431" s="140"/>
      <c r="C2431" s="152" t="s">
        <v>625</v>
      </c>
      <c r="D2431" s="140"/>
      <c r="E2431" s="31">
        <v>3.2</v>
      </c>
      <c r="F2431" s="95"/>
      <c r="G2431" s="33"/>
      <c r="H2431" s="95"/>
      <c r="I2431" s="153"/>
      <c r="J2431" s="154"/>
      <c r="K2431" s="95"/>
      <c r="L2431" s="95"/>
      <c r="M2431" s="95"/>
    </row>
    <row r="2432" spans="1:13" s="155" customFormat="1" ht="11.25" outlineLevel="3">
      <c r="A2432" s="151"/>
      <c r="B2432" s="140"/>
      <c r="C2432" s="152" t="s">
        <v>583</v>
      </c>
      <c r="D2432" s="140"/>
      <c r="E2432" s="31">
        <v>54</v>
      </c>
      <c r="F2432" s="95"/>
      <c r="G2432" s="33"/>
      <c r="H2432" s="95"/>
      <c r="I2432" s="153"/>
      <c r="J2432" s="154"/>
      <c r="K2432" s="95"/>
      <c r="L2432" s="95"/>
      <c r="M2432" s="95"/>
    </row>
    <row r="2433" spans="1:13" s="155" customFormat="1" ht="11.25" outlineLevel="3">
      <c r="A2433" s="151"/>
      <c r="B2433" s="140"/>
      <c r="C2433" s="152" t="s">
        <v>626</v>
      </c>
      <c r="D2433" s="140"/>
      <c r="E2433" s="31">
        <v>2.4</v>
      </c>
      <c r="F2433" s="95"/>
      <c r="G2433" s="33"/>
      <c r="H2433" s="95"/>
      <c r="I2433" s="153"/>
      <c r="J2433" s="154"/>
      <c r="K2433" s="95"/>
      <c r="L2433" s="95"/>
      <c r="M2433" s="95"/>
    </row>
    <row r="2434" spans="1:13" s="155" customFormat="1" ht="11.25" outlineLevel="3">
      <c r="A2434" s="151"/>
      <c r="B2434" s="140"/>
      <c r="C2434" s="152" t="s">
        <v>627</v>
      </c>
      <c r="D2434" s="140"/>
      <c r="E2434" s="31">
        <v>2.73</v>
      </c>
      <c r="F2434" s="95"/>
      <c r="G2434" s="33"/>
      <c r="H2434" s="95"/>
      <c r="I2434" s="153"/>
      <c r="J2434" s="154"/>
      <c r="K2434" s="95"/>
      <c r="L2434" s="95"/>
      <c r="M2434" s="95"/>
    </row>
    <row r="2435" spans="1:13" s="155" customFormat="1" ht="11.25" outlineLevel="3">
      <c r="A2435" s="151"/>
      <c r="B2435" s="140"/>
      <c r="C2435" s="152" t="s">
        <v>510</v>
      </c>
      <c r="D2435" s="140"/>
      <c r="E2435" s="31">
        <v>0.91</v>
      </c>
      <c r="F2435" s="95"/>
      <c r="G2435" s="33"/>
      <c r="H2435" s="95"/>
      <c r="I2435" s="153"/>
      <c r="J2435" s="154"/>
      <c r="K2435" s="95"/>
      <c r="L2435" s="95"/>
      <c r="M2435" s="95"/>
    </row>
    <row r="2436" spans="1:13" s="155" customFormat="1" ht="11.25" outlineLevel="3">
      <c r="A2436" s="151"/>
      <c r="B2436" s="140"/>
      <c r="C2436" s="152" t="s">
        <v>536</v>
      </c>
      <c r="D2436" s="140"/>
      <c r="E2436" s="31">
        <v>1.91</v>
      </c>
      <c r="F2436" s="95"/>
      <c r="G2436" s="33"/>
      <c r="H2436" s="95"/>
      <c r="I2436" s="153"/>
      <c r="J2436" s="154"/>
      <c r="K2436" s="95"/>
      <c r="L2436" s="95"/>
      <c r="M2436" s="95"/>
    </row>
    <row r="2437" spans="1:13" s="155" customFormat="1" ht="11.25" outlineLevel="3">
      <c r="A2437" s="151"/>
      <c r="B2437" s="140"/>
      <c r="C2437" s="152" t="s">
        <v>590</v>
      </c>
      <c r="D2437" s="140"/>
      <c r="E2437" s="31">
        <v>1.3</v>
      </c>
      <c r="F2437" s="95"/>
      <c r="G2437" s="33"/>
      <c r="H2437" s="95"/>
      <c r="I2437" s="153"/>
      <c r="J2437" s="154"/>
      <c r="K2437" s="95"/>
      <c r="L2437" s="95"/>
      <c r="M2437" s="95"/>
    </row>
    <row r="2438" spans="1:13" s="155" customFormat="1" ht="11.25" outlineLevel="3">
      <c r="A2438" s="151"/>
      <c r="B2438" s="140"/>
      <c r="C2438" s="152" t="s">
        <v>628</v>
      </c>
      <c r="D2438" s="140"/>
      <c r="E2438" s="31">
        <v>6.88</v>
      </c>
      <c r="F2438" s="95"/>
      <c r="G2438" s="33"/>
      <c r="H2438" s="95"/>
      <c r="I2438" s="153"/>
      <c r="J2438" s="154"/>
      <c r="K2438" s="95"/>
      <c r="L2438" s="95"/>
      <c r="M2438" s="95"/>
    </row>
    <row r="2439" spans="1:13" s="155" customFormat="1" ht="11.25" outlineLevel="3">
      <c r="A2439" s="151"/>
      <c r="B2439" s="140"/>
      <c r="C2439" s="152" t="s">
        <v>44</v>
      </c>
      <c r="D2439" s="140"/>
      <c r="E2439" s="31">
        <v>0</v>
      </c>
      <c r="F2439" s="95"/>
      <c r="G2439" s="33"/>
      <c r="H2439" s="95"/>
      <c r="I2439" s="153"/>
      <c r="J2439" s="154"/>
      <c r="K2439" s="95"/>
      <c r="L2439" s="95"/>
      <c r="M2439" s="95"/>
    </row>
    <row r="2440" spans="1:13" s="155" customFormat="1" ht="11.25" outlineLevel="3">
      <c r="A2440" s="151"/>
      <c r="B2440" s="140"/>
      <c r="C2440" s="152" t="s">
        <v>692</v>
      </c>
      <c r="D2440" s="140"/>
      <c r="E2440" s="31">
        <v>25</v>
      </c>
      <c r="F2440" s="95"/>
      <c r="G2440" s="33"/>
      <c r="H2440" s="95"/>
      <c r="I2440" s="153"/>
      <c r="J2440" s="154"/>
      <c r="K2440" s="95"/>
      <c r="L2440" s="95"/>
      <c r="M2440" s="95"/>
    </row>
    <row r="2441" spans="1:13" s="155" customFormat="1" ht="11.25" outlineLevel="3">
      <c r="A2441" s="151"/>
      <c r="B2441" s="140"/>
      <c r="C2441" s="152" t="s">
        <v>902</v>
      </c>
      <c r="D2441" s="140"/>
      <c r="E2441" s="31">
        <v>11.1</v>
      </c>
      <c r="F2441" s="95"/>
      <c r="G2441" s="33"/>
      <c r="H2441" s="95"/>
      <c r="I2441" s="153"/>
      <c r="J2441" s="154"/>
      <c r="K2441" s="95"/>
      <c r="L2441" s="95"/>
      <c r="M2441" s="95"/>
    </row>
    <row r="2442" spans="1:13" s="155" customFormat="1" ht="11.25" outlineLevel="3">
      <c r="A2442" s="151"/>
      <c r="B2442" s="140"/>
      <c r="C2442" s="152" t="s">
        <v>816</v>
      </c>
      <c r="D2442" s="140"/>
      <c r="E2442" s="31">
        <v>7.8</v>
      </c>
      <c r="F2442" s="95"/>
      <c r="G2442" s="33"/>
      <c r="H2442" s="95"/>
      <c r="I2442" s="153"/>
      <c r="J2442" s="154"/>
      <c r="K2442" s="95"/>
      <c r="L2442" s="95"/>
      <c r="M2442" s="95"/>
    </row>
    <row r="2443" spans="1:13" s="155" customFormat="1" ht="11.25" outlineLevel="3">
      <c r="A2443" s="151"/>
      <c r="B2443" s="140"/>
      <c r="C2443" s="152" t="s">
        <v>511</v>
      </c>
      <c r="D2443" s="140"/>
      <c r="E2443" s="31">
        <v>1.1200000000000001</v>
      </c>
      <c r="F2443" s="95"/>
      <c r="G2443" s="33"/>
      <c r="H2443" s="95"/>
      <c r="I2443" s="153"/>
      <c r="J2443" s="154"/>
      <c r="K2443" s="95"/>
      <c r="L2443" s="95"/>
      <c r="M2443" s="95"/>
    </row>
    <row r="2444" spans="1:13" s="155" customFormat="1" ht="11.25" outlineLevel="3">
      <c r="A2444" s="151"/>
      <c r="B2444" s="140"/>
      <c r="C2444" s="152" t="s">
        <v>1</v>
      </c>
      <c r="D2444" s="140"/>
      <c r="E2444" s="31">
        <v>186.38000000000002</v>
      </c>
      <c r="F2444" s="95"/>
      <c r="G2444" s="33"/>
      <c r="H2444" s="95"/>
      <c r="I2444" s="153"/>
      <c r="J2444" s="154"/>
      <c r="K2444" s="95"/>
      <c r="L2444" s="95"/>
      <c r="M2444" s="95"/>
    </row>
    <row r="2445" spans="1:13" s="155" customFormat="1" ht="11.25" outlineLevel="3">
      <c r="A2445" s="151"/>
      <c r="B2445" s="140"/>
      <c r="C2445" s="152" t="s">
        <v>20</v>
      </c>
      <c r="D2445" s="140"/>
      <c r="E2445" s="31">
        <v>0</v>
      </c>
      <c r="F2445" s="95"/>
      <c r="G2445" s="33"/>
      <c r="H2445" s="95"/>
      <c r="I2445" s="153"/>
      <c r="J2445" s="154"/>
      <c r="K2445" s="95"/>
      <c r="L2445" s="95"/>
      <c r="M2445" s="95"/>
    </row>
    <row r="2446" spans="1:13" s="155" customFormat="1" ht="11.25" outlineLevel="3">
      <c r="A2446" s="151"/>
      <c r="B2446" s="140"/>
      <c r="C2446" s="152" t="s">
        <v>460</v>
      </c>
      <c r="D2446" s="140"/>
      <c r="E2446" s="31">
        <v>0</v>
      </c>
      <c r="F2446" s="95"/>
      <c r="G2446" s="33"/>
      <c r="H2446" s="95"/>
      <c r="I2446" s="153"/>
      <c r="J2446" s="154"/>
      <c r="K2446" s="95"/>
      <c r="L2446" s="95"/>
      <c r="M2446" s="95"/>
    </row>
    <row r="2447" spans="1:13" s="155" customFormat="1" ht="11.25" outlineLevel="3">
      <c r="A2447" s="151"/>
      <c r="B2447" s="140"/>
      <c r="C2447" s="152" t="s">
        <v>602</v>
      </c>
      <c r="D2447" s="140"/>
      <c r="E2447" s="31">
        <v>40.700000000000003</v>
      </c>
      <c r="F2447" s="95"/>
      <c r="G2447" s="33"/>
      <c r="H2447" s="95"/>
      <c r="I2447" s="153"/>
      <c r="J2447" s="154"/>
      <c r="K2447" s="95"/>
      <c r="L2447" s="95"/>
      <c r="M2447" s="95"/>
    </row>
    <row r="2448" spans="1:13" s="155" customFormat="1" ht="11.25" outlineLevel="3">
      <c r="A2448" s="151"/>
      <c r="B2448" s="140"/>
      <c r="C2448" s="152" t="s">
        <v>1</v>
      </c>
      <c r="D2448" s="140"/>
      <c r="E2448" s="31">
        <v>40.700000000000003</v>
      </c>
      <c r="F2448" s="95"/>
      <c r="G2448" s="33"/>
      <c r="H2448" s="95"/>
      <c r="I2448" s="153"/>
      <c r="J2448" s="154"/>
      <c r="K2448" s="95"/>
      <c r="L2448" s="95"/>
      <c r="M2448" s="95"/>
    </row>
    <row r="2449" spans="1:13" s="155" customFormat="1" ht="11.25" outlineLevel="3">
      <c r="A2449" s="151"/>
      <c r="B2449" s="140"/>
      <c r="C2449" s="152" t="s">
        <v>21</v>
      </c>
      <c r="D2449" s="140"/>
      <c r="E2449" s="31">
        <v>0</v>
      </c>
      <c r="F2449" s="95"/>
      <c r="G2449" s="33"/>
      <c r="H2449" s="95"/>
      <c r="I2449" s="153"/>
      <c r="J2449" s="154"/>
      <c r="K2449" s="95"/>
      <c r="L2449" s="95"/>
      <c r="M2449" s="95"/>
    </row>
    <row r="2450" spans="1:13" s="155" customFormat="1" ht="11.25" outlineLevel="3">
      <c r="A2450" s="151"/>
      <c r="B2450" s="140"/>
      <c r="C2450" s="152" t="s">
        <v>112</v>
      </c>
      <c r="D2450" s="140"/>
      <c r="E2450" s="31">
        <v>0</v>
      </c>
      <c r="F2450" s="95"/>
      <c r="G2450" s="33"/>
      <c r="H2450" s="95"/>
      <c r="I2450" s="153"/>
      <c r="J2450" s="154"/>
      <c r="K2450" s="95"/>
      <c r="L2450" s="95"/>
      <c r="M2450" s="95"/>
    </row>
    <row r="2451" spans="1:13" s="155" customFormat="1" ht="11.25" outlineLevel="3">
      <c r="A2451" s="151"/>
      <c r="B2451" s="140"/>
      <c r="C2451" s="152" t="s">
        <v>723</v>
      </c>
      <c r="D2451" s="140"/>
      <c r="E2451" s="31">
        <v>23.4</v>
      </c>
      <c r="F2451" s="95"/>
      <c r="G2451" s="33"/>
      <c r="H2451" s="95"/>
      <c r="I2451" s="153"/>
      <c r="J2451" s="154"/>
      <c r="K2451" s="95"/>
      <c r="L2451" s="95"/>
      <c r="M2451" s="95"/>
    </row>
    <row r="2452" spans="1:13" s="155" customFormat="1" ht="11.25" outlineLevel="3">
      <c r="A2452" s="151"/>
      <c r="B2452" s="140"/>
      <c r="C2452" s="152" t="s">
        <v>841</v>
      </c>
      <c r="D2452" s="140"/>
      <c r="E2452" s="31">
        <v>5.4</v>
      </c>
      <c r="F2452" s="95"/>
      <c r="G2452" s="33"/>
      <c r="H2452" s="95"/>
      <c r="I2452" s="153"/>
      <c r="J2452" s="154"/>
      <c r="K2452" s="95"/>
      <c r="L2452" s="95"/>
      <c r="M2452" s="95"/>
    </row>
    <row r="2453" spans="1:13" s="155" customFormat="1" ht="11.25" outlineLevel="3">
      <c r="A2453" s="151"/>
      <c r="B2453" s="140"/>
      <c r="C2453" s="152" t="s">
        <v>586</v>
      </c>
      <c r="D2453" s="140"/>
      <c r="E2453" s="31">
        <v>22.04</v>
      </c>
      <c r="F2453" s="95"/>
      <c r="G2453" s="33"/>
      <c r="H2453" s="95"/>
      <c r="I2453" s="153"/>
      <c r="J2453" s="154"/>
      <c r="K2453" s="95"/>
      <c r="L2453" s="95"/>
      <c r="M2453" s="95"/>
    </row>
    <row r="2454" spans="1:13" s="155" customFormat="1" ht="11.25" outlineLevel="3">
      <c r="A2454" s="151"/>
      <c r="B2454" s="140"/>
      <c r="C2454" s="152" t="s">
        <v>587</v>
      </c>
      <c r="D2454" s="140"/>
      <c r="E2454" s="31">
        <v>20.47</v>
      </c>
      <c r="F2454" s="95"/>
      <c r="G2454" s="33"/>
      <c r="H2454" s="95"/>
      <c r="I2454" s="153"/>
      <c r="J2454" s="154"/>
      <c r="K2454" s="95"/>
      <c r="L2454" s="95"/>
      <c r="M2454" s="95"/>
    </row>
    <row r="2455" spans="1:13" s="155" customFormat="1" ht="11.25" outlineLevel="3">
      <c r="A2455" s="151"/>
      <c r="B2455" s="140"/>
      <c r="C2455" s="152" t="s">
        <v>588</v>
      </c>
      <c r="D2455" s="140"/>
      <c r="E2455" s="31">
        <v>51.38</v>
      </c>
      <c r="F2455" s="95"/>
      <c r="G2455" s="33"/>
      <c r="H2455" s="95"/>
      <c r="I2455" s="153"/>
      <c r="J2455" s="154"/>
      <c r="K2455" s="95"/>
      <c r="L2455" s="95"/>
      <c r="M2455" s="95"/>
    </row>
    <row r="2456" spans="1:13" s="155" customFormat="1" ht="11.25" outlineLevel="3">
      <c r="A2456" s="151"/>
      <c r="B2456" s="140"/>
      <c r="C2456" s="152" t="s">
        <v>591</v>
      </c>
      <c r="D2456" s="140"/>
      <c r="E2456" s="31">
        <v>26.64</v>
      </c>
      <c r="F2456" s="95"/>
      <c r="G2456" s="33"/>
      <c r="H2456" s="95"/>
      <c r="I2456" s="153"/>
      <c r="J2456" s="154"/>
      <c r="K2456" s="95"/>
      <c r="L2456" s="95"/>
      <c r="M2456" s="95"/>
    </row>
    <row r="2457" spans="1:13" s="155" customFormat="1" ht="11.25" outlineLevel="3">
      <c r="A2457" s="151"/>
      <c r="B2457" s="140"/>
      <c r="C2457" s="152" t="s">
        <v>843</v>
      </c>
      <c r="D2457" s="140"/>
      <c r="E2457" s="31">
        <v>5.4</v>
      </c>
      <c r="F2457" s="95"/>
      <c r="G2457" s="33"/>
      <c r="H2457" s="95"/>
      <c r="I2457" s="153"/>
      <c r="J2457" s="154"/>
      <c r="K2457" s="95"/>
      <c r="L2457" s="95"/>
      <c r="M2457" s="95"/>
    </row>
    <row r="2458" spans="1:13" s="155" customFormat="1" ht="11.25" outlineLevel="3">
      <c r="A2458" s="151"/>
      <c r="B2458" s="140"/>
      <c r="C2458" s="152" t="s">
        <v>561</v>
      </c>
      <c r="D2458" s="140"/>
      <c r="E2458" s="31">
        <v>1.53</v>
      </c>
      <c r="F2458" s="95"/>
      <c r="G2458" s="33"/>
      <c r="H2458" s="95"/>
      <c r="I2458" s="153"/>
      <c r="J2458" s="154"/>
      <c r="K2458" s="95"/>
      <c r="L2458" s="95"/>
      <c r="M2458" s="95"/>
    </row>
    <row r="2459" spans="1:13" s="155" customFormat="1" ht="11.25" outlineLevel="3">
      <c r="A2459" s="151"/>
      <c r="B2459" s="140"/>
      <c r="C2459" s="152" t="s">
        <v>1</v>
      </c>
      <c r="D2459" s="140"/>
      <c r="E2459" s="31">
        <v>156.26</v>
      </c>
      <c r="F2459" s="95"/>
      <c r="G2459" s="33"/>
      <c r="H2459" s="95"/>
      <c r="I2459" s="153"/>
      <c r="J2459" s="154"/>
      <c r="K2459" s="95"/>
      <c r="L2459" s="95"/>
      <c r="M2459" s="95"/>
    </row>
    <row r="2460" spans="1:13" s="57" customFormat="1" ht="24" outlineLevel="2">
      <c r="A2460" s="120">
        <v>5</v>
      </c>
      <c r="B2460" s="121" t="s">
        <v>275</v>
      </c>
      <c r="C2460" s="122" t="s">
        <v>1982</v>
      </c>
      <c r="D2460" s="123" t="s">
        <v>11</v>
      </c>
      <c r="E2460" s="24">
        <v>417.47800000000001</v>
      </c>
      <c r="F2460" s="94">
        <v>0</v>
      </c>
      <c r="G2460" s="24">
        <f>E2460*(1+F2460/100)</f>
        <v>417.47800000000001</v>
      </c>
      <c r="H2460" s="94"/>
      <c r="I2460" s="119">
        <f>G2460*H2460</f>
        <v>0</v>
      </c>
      <c r="J2460" s="124">
        <v>7.9000000000000001E-4</v>
      </c>
      <c r="K2460" s="125">
        <f>G2460*J2460</f>
        <v>0.32980762000000002</v>
      </c>
      <c r="L2460" s="124"/>
      <c r="M2460" s="125">
        <f>G2460*L2460</f>
        <v>0</v>
      </c>
    </row>
    <row r="2461" spans="1:13" s="57" customFormat="1" ht="12" outlineLevel="2">
      <c r="A2461" s="120">
        <v>6</v>
      </c>
      <c r="B2461" s="121" t="s">
        <v>67</v>
      </c>
      <c r="C2461" s="122" t="s">
        <v>1692</v>
      </c>
      <c r="D2461" s="123" t="s">
        <v>11</v>
      </c>
      <c r="E2461" s="24">
        <v>417.47782628000004</v>
      </c>
      <c r="F2461" s="94">
        <v>10</v>
      </c>
      <c r="G2461" s="24">
        <f>E2461*(1+F2461/100)</f>
        <v>459.22560890800008</v>
      </c>
      <c r="H2461" s="94"/>
      <c r="I2461" s="119">
        <f>G2461*H2461</f>
        <v>0</v>
      </c>
      <c r="J2461" s="124"/>
      <c r="K2461" s="125">
        <f>G2461*J2461</f>
        <v>0</v>
      </c>
      <c r="L2461" s="124"/>
      <c r="M2461" s="125">
        <f>G2461*L2461</f>
        <v>0</v>
      </c>
    </row>
    <row r="2462" spans="1:13" s="155" customFormat="1" ht="11.25" outlineLevel="3">
      <c r="A2462" s="151"/>
      <c r="B2462" s="140"/>
      <c r="C2462" s="152" t="s">
        <v>3</v>
      </c>
      <c r="D2462" s="140"/>
      <c r="E2462" s="31">
        <v>0</v>
      </c>
      <c r="F2462" s="95"/>
      <c r="G2462" s="33"/>
      <c r="H2462" s="95"/>
      <c r="I2462" s="153"/>
      <c r="J2462" s="154"/>
      <c r="K2462" s="95"/>
      <c r="L2462" s="95"/>
      <c r="M2462" s="95"/>
    </row>
    <row r="2463" spans="1:13" s="155" customFormat="1" ht="11.25" outlineLevel="3">
      <c r="A2463" s="151"/>
      <c r="B2463" s="140"/>
      <c r="C2463" s="152" t="s">
        <v>460</v>
      </c>
      <c r="D2463" s="140"/>
      <c r="E2463" s="31">
        <v>0</v>
      </c>
      <c r="F2463" s="95"/>
      <c r="G2463" s="33"/>
      <c r="H2463" s="95"/>
      <c r="I2463" s="153"/>
      <c r="J2463" s="154"/>
      <c r="K2463" s="95"/>
      <c r="L2463" s="95"/>
      <c r="M2463" s="95"/>
    </row>
    <row r="2464" spans="1:13" s="155" customFormat="1" ht="11.25" outlineLevel="3">
      <c r="A2464" s="151"/>
      <c r="B2464" s="140"/>
      <c r="C2464" s="152" t="s">
        <v>655</v>
      </c>
      <c r="D2464" s="140"/>
      <c r="E2464" s="31">
        <v>0</v>
      </c>
      <c r="F2464" s="95"/>
      <c r="G2464" s="33"/>
      <c r="H2464" s="95"/>
      <c r="I2464" s="153"/>
      <c r="J2464" s="154"/>
      <c r="K2464" s="95"/>
      <c r="L2464" s="95"/>
      <c r="M2464" s="95"/>
    </row>
    <row r="2465" spans="1:13" s="155" customFormat="1" ht="11.25" outlineLevel="3">
      <c r="A2465" s="151"/>
      <c r="B2465" s="140"/>
      <c r="C2465" s="152" t="s">
        <v>43</v>
      </c>
      <c r="D2465" s="140"/>
      <c r="E2465" s="31">
        <v>0</v>
      </c>
      <c r="F2465" s="95"/>
      <c r="G2465" s="33"/>
      <c r="H2465" s="95"/>
      <c r="I2465" s="153"/>
      <c r="J2465" s="154"/>
      <c r="K2465" s="95"/>
      <c r="L2465" s="95"/>
      <c r="M2465" s="95"/>
    </row>
    <row r="2466" spans="1:13" s="155" customFormat="1" ht="22.5" outlineLevel="3">
      <c r="A2466" s="151"/>
      <c r="B2466" s="140"/>
      <c r="C2466" s="152" t="s">
        <v>1859</v>
      </c>
      <c r="D2466" s="140"/>
      <c r="E2466" s="31">
        <v>6.3</v>
      </c>
      <c r="F2466" s="95"/>
      <c r="G2466" s="33"/>
      <c r="H2466" s="95"/>
      <c r="I2466" s="153"/>
      <c r="J2466" s="154"/>
      <c r="K2466" s="95"/>
      <c r="L2466" s="95"/>
      <c r="M2466" s="95"/>
    </row>
    <row r="2467" spans="1:13" s="155" customFormat="1" ht="11.25" outlineLevel="3">
      <c r="A2467" s="151"/>
      <c r="B2467" s="140"/>
      <c r="C2467" s="152" t="s">
        <v>1550</v>
      </c>
      <c r="D2467" s="140"/>
      <c r="E2467" s="31">
        <v>7.6969131400000004</v>
      </c>
      <c r="F2467" s="95"/>
      <c r="G2467" s="33"/>
      <c r="H2467" s="95"/>
      <c r="I2467" s="153"/>
      <c r="J2467" s="154"/>
      <c r="K2467" s="95"/>
      <c r="L2467" s="95"/>
      <c r="M2467" s="95"/>
    </row>
    <row r="2468" spans="1:13" s="155" customFormat="1" ht="11.25" outlineLevel="3">
      <c r="A2468" s="151"/>
      <c r="B2468" s="140"/>
      <c r="C2468" s="152" t="s">
        <v>44</v>
      </c>
      <c r="D2468" s="140"/>
      <c r="E2468" s="31">
        <v>0</v>
      </c>
      <c r="F2468" s="95"/>
      <c r="G2468" s="33"/>
      <c r="H2468" s="95"/>
      <c r="I2468" s="153"/>
      <c r="J2468" s="154"/>
      <c r="K2468" s="95"/>
      <c r="L2468" s="95"/>
      <c r="M2468" s="95"/>
    </row>
    <row r="2469" spans="1:13" s="155" customFormat="1" ht="11.25" outlineLevel="3">
      <c r="A2469" s="151"/>
      <c r="B2469" s="140"/>
      <c r="C2469" s="152" t="s">
        <v>1551</v>
      </c>
      <c r="D2469" s="140"/>
      <c r="E2469" s="31">
        <v>7.6969131400000004</v>
      </c>
      <c r="F2469" s="95"/>
      <c r="G2469" s="33"/>
      <c r="H2469" s="95"/>
      <c r="I2469" s="153"/>
      <c r="J2469" s="154"/>
      <c r="K2469" s="95"/>
      <c r="L2469" s="95"/>
      <c r="M2469" s="95"/>
    </row>
    <row r="2470" spans="1:13" s="155" customFormat="1" ht="11.25" outlineLevel="3">
      <c r="A2470" s="151"/>
      <c r="B2470" s="140"/>
      <c r="C2470" s="152" t="s">
        <v>1</v>
      </c>
      <c r="D2470" s="140"/>
      <c r="E2470" s="31">
        <v>21.69382628</v>
      </c>
      <c r="F2470" s="95"/>
      <c r="G2470" s="33"/>
      <c r="H2470" s="95"/>
      <c r="I2470" s="153"/>
      <c r="J2470" s="154"/>
      <c r="K2470" s="95"/>
      <c r="L2470" s="95"/>
      <c r="M2470" s="95"/>
    </row>
    <row r="2471" spans="1:13" s="155" customFormat="1" ht="11.25" outlineLevel="3">
      <c r="A2471" s="151"/>
      <c r="B2471" s="140"/>
      <c r="C2471" s="152" t="s">
        <v>18</v>
      </c>
      <c r="D2471" s="140"/>
      <c r="E2471" s="31">
        <v>0</v>
      </c>
      <c r="F2471" s="95"/>
      <c r="G2471" s="33"/>
      <c r="H2471" s="95"/>
      <c r="I2471" s="153"/>
      <c r="J2471" s="154"/>
      <c r="K2471" s="95"/>
      <c r="L2471" s="95"/>
      <c r="M2471" s="95"/>
    </row>
    <row r="2472" spans="1:13" s="155" customFormat="1" ht="11.25" outlineLevel="3">
      <c r="A2472" s="151"/>
      <c r="B2472" s="140"/>
      <c r="C2472" s="152" t="s">
        <v>88</v>
      </c>
      <c r="D2472" s="140"/>
      <c r="E2472" s="31">
        <v>0</v>
      </c>
      <c r="F2472" s="95"/>
      <c r="G2472" s="33"/>
      <c r="H2472" s="95"/>
      <c r="I2472" s="153"/>
      <c r="J2472" s="154"/>
      <c r="K2472" s="95"/>
      <c r="L2472" s="95"/>
      <c r="M2472" s="95"/>
    </row>
    <row r="2473" spans="1:13" s="155" customFormat="1" ht="11.25" outlineLevel="3">
      <c r="A2473" s="151"/>
      <c r="B2473" s="140"/>
      <c r="C2473" s="152" t="s">
        <v>859</v>
      </c>
      <c r="D2473" s="140"/>
      <c r="E2473" s="31">
        <v>27.34</v>
      </c>
      <c r="F2473" s="95"/>
      <c r="G2473" s="33"/>
      <c r="H2473" s="95"/>
      <c r="I2473" s="153"/>
      <c r="J2473" s="154"/>
      <c r="K2473" s="95"/>
      <c r="L2473" s="95"/>
      <c r="M2473" s="95"/>
    </row>
    <row r="2474" spans="1:13" s="155" customFormat="1" ht="11.25" outlineLevel="3">
      <c r="A2474" s="151"/>
      <c r="B2474" s="140"/>
      <c r="C2474" s="152" t="s">
        <v>860</v>
      </c>
      <c r="D2474" s="140"/>
      <c r="E2474" s="31">
        <v>28.18</v>
      </c>
      <c r="F2474" s="95"/>
      <c r="G2474" s="33"/>
      <c r="H2474" s="95"/>
      <c r="I2474" s="153"/>
      <c r="J2474" s="154"/>
      <c r="K2474" s="95"/>
      <c r="L2474" s="95"/>
      <c r="M2474" s="95"/>
    </row>
    <row r="2475" spans="1:13" s="155" customFormat="1" ht="11.25" outlineLevel="3">
      <c r="A2475" s="151"/>
      <c r="B2475" s="140"/>
      <c r="C2475" s="152" t="s">
        <v>861</v>
      </c>
      <c r="D2475" s="140"/>
      <c r="E2475" s="31">
        <v>28.04</v>
      </c>
      <c r="F2475" s="95"/>
      <c r="G2475" s="33"/>
      <c r="H2475" s="95"/>
      <c r="I2475" s="153"/>
      <c r="J2475" s="154"/>
      <c r="K2475" s="95"/>
      <c r="L2475" s="95"/>
      <c r="M2475" s="95"/>
    </row>
    <row r="2476" spans="1:13" s="155" customFormat="1" ht="11.25" outlineLevel="3">
      <c r="A2476" s="151"/>
      <c r="B2476" s="140"/>
      <c r="C2476" s="152" t="s">
        <v>1128</v>
      </c>
      <c r="D2476" s="140"/>
      <c r="E2476" s="31">
        <v>27.5</v>
      </c>
      <c r="F2476" s="95"/>
      <c r="G2476" s="33"/>
      <c r="H2476" s="95"/>
      <c r="I2476" s="153"/>
      <c r="J2476" s="154"/>
      <c r="K2476" s="95"/>
      <c r="L2476" s="95"/>
      <c r="M2476" s="95"/>
    </row>
    <row r="2477" spans="1:13" s="155" customFormat="1" ht="11.25" outlineLevel="3">
      <c r="A2477" s="151"/>
      <c r="B2477" s="140"/>
      <c r="C2477" s="152" t="s">
        <v>460</v>
      </c>
      <c r="D2477" s="140"/>
      <c r="E2477" s="31">
        <v>0</v>
      </c>
      <c r="F2477" s="95"/>
      <c r="G2477" s="33"/>
      <c r="H2477" s="95"/>
      <c r="I2477" s="153"/>
      <c r="J2477" s="154"/>
      <c r="K2477" s="95"/>
      <c r="L2477" s="95"/>
      <c r="M2477" s="95"/>
    </row>
    <row r="2478" spans="1:13" s="155" customFormat="1" ht="22.5" outlineLevel="3">
      <c r="A2478" s="151"/>
      <c r="B2478" s="140"/>
      <c r="C2478" s="152" t="s">
        <v>1539</v>
      </c>
      <c r="D2478" s="140"/>
      <c r="E2478" s="31">
        <v>0</v>
      </c>
      <c r="F2478" s="95"/>
      <c r="G2478" s="33"/>
      <c r="H2478" s="95"/>
      <c r="I2478" s="153"/>
      <c r="J2478" s="154"/>
      <c r="K2478" s="95"/>
      <c r="L2478" s="95"/>
      <c r="M2478" s="95"/>
    </row>
    <row r="2479" spans="1:13" s="155" customFormat="1" ht="11.25" outlineLevel="3">
      <c r="A2479" s="151"/>
      <c r="B2479" s="140"/>
      <c r="C2479" s="152" t="s">
        <v>840</v>
      </c>
      <c r="D2479" s="140"/>
      <c r="E2479" s="31">
        <v>0</v>
      </c>
      <c r="F2479" s="95"/>
      <c r="G2479" s="33"/>
      <c r="H2479" s="95"/>
      <c r="I2479" s="153"/>
      <c r="J2479" s="154"/>
      <c r="K2479" s="95"/>
      <c r="L2479" s="95"/>
      <c r="M2479" s="95"/>
    </row>
    <row r="2480" spans="1:13" s="155" customFormat="1" ht="11.25" outlineLevel="3">
      <c r="A2480" s="151"/>
      <c r="B2480" s="140"/>
      <c r="C2480" s="152" t="s">
        <v>785</v>
      </c>
      <c r="D2480" s="140"/>
      <c r="E2480" s="31">
        <v>0</v>
      </c>
      <c r="F2480" s="95"/>
      <c r="G2480" s="33"/>
      <c r="H2480" s="95"/>
      <c r="I2480" s="153"/>
      <c r="J2480" s="154"/>
      <c r="K2480" s="95"/>
      <c r="L2480" s="95"/>
      <c r="M2480" s="95"/>
    </row>
    <row r="2481" spans="1:13" s="155" customFormat="1" ht="11.25" outlineLevel="3">
      <c r="A2481" s="151"/>
      <c r="B2481" s="140"/>
      <c r="C2481" s="152" t="s">
        <v>1</v>
      </c>
      <c r="D2481" s="140"/>
      <c r="E2481" s="31">
        <v>111.06</v>
      </c>
      <c r="F2481" s="95"/>
      <c r="G2481" s="33"/>
      <c r="H2481" s="95"/>
      <c r="I2481" s="153"/>
      <c r="J2481" s="154"/>
      <c r="K2481" s="95"/>
      <c r="L2481" s="95"/>
      <c r="M2481" s="95"/>
    </row>
    <row r="2482" spans="1:13" s="155" customFormat="1" ht="11.25" outlineLevel="3">
      <c r="A2482" s="151"/>
      <c r="B2482" s="140"/>
      <c r="C2482" s="152" t="s">
        <v>19</v>
      </c>
      <c r="D2482" s="140"/>
      <c r="E2482" s="31">
        <v>0</v>
      </c>
      <c r="F2482" s="95"/>
      <c r="G2482" s="33"/>
      <c r="H2482" s="95"/>
      <c r="I2482" s="153"/>
      <c r="J2482" s="154"/>
      <c r="K2482" s="95"/>
      <c r="L2482" s="95"/>
      <c r="M2482" s="95"/>
    </row>
    <row r="2483" spans="1:13" s="155" customFormat="1" ht="11.25" outlineLevel="3">
      <c r="A2483" s="151"/>
      <c r="B2483" s="140"/>
      <c r="C2483" s="152" t="s">
        <v>460</v>
      </c>
      <c r="D2483" s="140"/>
      <c r="E2483" s="31">
        <v>0</v>
      </c>
      <c r="F2483" s="95"/>
      <c r="G2483" s="33"/>
      <c r="H2483" s="95"/>
      <c r="I2483" s="153"/>
      <c r="J2483" s="154"/>
      <c r="K2483" s="95"/>
      <c r="L2483" s="95"/>
      <c r="M2483" s="95"/>
    </row>
    <row r="2484" spans="1:13" s="155" customFormat="1" ht="11.25" outlineLevel="3">
      <c r="A2484" s="151"/>
      <c r="B2484" s="140"/>
      <c r="C2484" s="152" t="s">
        <v>599</v>
      </c>
      <c r="D2484" s="140"/>
      <c r="E2484" s="31">
        <v>0</v>
      </c>
      <c r="F2484" s="95"/>
      <c r="G2484" s="33"/>
      <c r="H2484" s="95"/>
      <c r="I2484" s="153"/>
      <c r="J2484" s="154"/>
      <c r="K2484" s="95"/>
      <c r="L2484" s="95"/>
      <c r="M2484" s="95"/>
    </row>
    <row r="2485" spans="1:13" s="155" customFormat="1" ht="11.25" outlineLevel="3">
      <c r="A2485" s="151"/>
      <c r="B2485" s="140"/>
      <c r="C2485" s="152" t="s">
        <v>600</v>
      </c>
      <c r="D2485" s="140"/>
      <c r="E2485" s="31">
        <v>0</v>
      </c>
      <c r="F2485" s="95"/>
      <c r="G2485" s="33"/>
      <c r="H2485" s="95"/>
      <c r="I2485" s="153"/>
      <c r="J2485" s="154"/>
      <c r="K2485" s="95"/>
      <c r="L2485" s="95"/>
      <c r="M2485" s="95"/>
    </row>
    <row r="2486" spans="1:13" s="155" customFormat="1" ht="11.25" outlineLevel="3">
      <c r="A2486" s="151"/>
      <c r="B2486" s="140"/>
      <c r="C2486" s="152" t="s">
        <v>987</v>
      </c>
      <c r="D2486" s="140"/>
      <c r="E2486" s="31">
        <v>12.2</v>
      </c>
      <c r="F2486" s="95"/>
      <c r="G2486" s="33"/>
      <c r="H2486" s="95"/>
      <c r="I2486" s="153"/>
      <c r="J2486" s="154"/>
      <c r="K2486" s="95"/>
      <c r="L2486" s="95"/>
      <c r="M2486" s="95"/>
    </row>
    <row r="2487" spans="1:13" s="155" customFormat="1" ht="11.25" outlineLevel="3">
      <c r="A2487" s="151"/>
      <c r="B2487" s="140"/>
      <c r="C2487" s="152" t="s">
        <v>43</v>
      </c>
      <c r="D2487" s="140"/>
      <c r="E2487" s="31">
        <v>0</v>
      </c>
      <c r="F2487" s="95"/>
      <c r="G2487" s="33"/>
      <c r="H2487" s="95"/>
      <c r="I2487" s="153"/>
      <c r="J2487" s="154"/>
      <c r="K2487" s="95"/>
      <c r="L2487" s="95"/>
      <c r="M2487" s="95"/>
    </row>
    <row r="2488" spans="1:13" s="155" customFormat="1" ht="11.25" outlineLevel="3">
      <c r="A2488" s="151"/>
      <c r="B2488" s="140"/>
      <c r="C2488" s="152" t="s">
        <v>999</v>
      </c>
      <c r="D2488" s="140"/>
      <c r="E2488" s="31">
        <v>8.8800000000000008</v>
      </c>
      <c r="F2488" s="95"/>
      <c r="G2488" s="33"/>
      <c r="H2488" s="95"/>
      <c r="I2488" s="153"/>
      <c r="J2488" s="154"/>
      <c r="K2488" s="95"/>
      <c r="L2488" s="95"/>
      <c r="M2488" s="95"/>
    </row>
    <row r="2489" spans="1:13" s="155" customFormat="1" ht="11.25" outlineLevel="3">
      <c r="A2489" s="151"/>
      <c r="B2489" s="140"/>
      <c r="C2489" s="152" t="s">
        <v>1016</v>
      </c>
      <c r="D2489" s="140"/>
      <c r="E2489" s="31">
        <v>10.52</v>
      </c>
      <c r="F2489" s="95"/>
      <c r="G2489" s="33"/>
      <c r="H2489" s="95"/>
      <c r="I2489" s="153"/>
      <c r="J2489" s="154"/>
      <c r="K2489" s="95"/>
      <c r="L2489" s="95"/>
      <c r="M2489" s="95"/>
    </row>
    <row r="2490" spans="1:13" s="155" customFormat="1" ht="11.25" outlineLevel="3">
      <c r="A2490" s="151"/>
      <c r="B2490" s="140"/>
      <c r="C2490" s="152" t="s">
        <v>474</v>
      </c>
      <c r="D2490" s="140"/>
      <c r="E2490" s="31">
        <v>0</v>
      </c>
      <c r="F2490" s="95"/>
      <c r="G2490" s="33"/>
      <c r="H2490" s="95"/>
      <c r="I2490" s="153"/>
      <c r="J2490" s="154"/>
      <c r="K2490" s="95"/>
      <c r="L2490" s="95"/>
      <c r="M2490" s="95"/>
    </row>
    <row r="2491" spans="1:13" s="155" customFormat="1" ht="11.25" outlineLevel="3">
      <c r="A2491" s="151"/>
      <c r="B2491" s="140"/>
      <c r="C2491" s="152" t="s">
        <v>704</v>
      </c>
      <c r="D2491" s="140"/>
      <c r="E2491" s="31">
        <v>0</v>
      </c>
      <c r="F2491" s="95"/>
      <c r="G2491" s="33"/>
      <c r="H2491" s="95"/>
      <c r="I2491" s="153"/>
      <c r="J2491" s="154"/>
      <c r="K2491" s="95"/>
      <c r="L2491" s="95"/>
      <c r="M2491" s="95"/>
    </row>
    <row r="2492" spans="1:13" s="155" customFormat="1" ht="11.25" outlineLevel="3">
      <c r="A2492" s="151"/>
      <c r="B2492" s="140"/>
      <c r="C2492" s="152" t="s">
        <v>991</v>
      </c>
      <c r="D2492" s="140"/>
      <c r="E2492" s="31">
        <v>4.6999999999999993</v>
      </c>
      <c r="F2492" s="95"/>
      <c r="G2492" s="33"/>
      <c r="H2492" s="95"/>
      <c r="I2492" s="153"/>
      <c r="J2492" s="154"/>
      <c r="K2492" s="95"/>
      <c r="L2492" s="95"/>
      <c r="M2492" s="95"/>
    </row>
    <row r="2493" spans="1:13" s="155" customFormat="1" ht="22.5" outlineLevel="3">
      <c r="A2493" s="151"/>
      <c r="B2493" s="140"/>
      <c r="C2493" s="152" t="s">
        <v>1406</v>
      </c>
      <c r="D2493" s="140"/>
      <c r="E2493" s="31">
        <v>10.62</v>
      </c>
      <c r="F2493" s="95"/>
      <c r="G2493" s="33"/>
      <c r="H2493" s="95"/>
      <c r="I2493" s="153"/>
      <c r="J2493" s="154"/>
      <c r="K2493" s="95"/>
      <c r="L2493" s="95"/>
      <c r="M2493" s="95"/>
    </row>
    <row r="2494" spans="1:13" s="155" customFormat="1" ht="11.25" outlineLevel="3">
      <c r="A2494" s="151"/>
      <c r="B2494" s="140"/>
      <c r="C2494" s="152" t="s">
        <v>705</v>
      </c>
      <c r="D2494" s="140"/>
      <c r="E2494" s="31">
        <v>0</v>
      </c>
      <c r="F2494" s="95"/>
      <c r="G2494" s="33"/>
      <c r="H2494" s="95"/>
      <c r="I2494" s="153"/>
      <c r="J2494" s="154"/>
      <c r="K2494" s="95"/>
      <c r="L2494" s="95"/>
      <c r="M2494" s="95"/>
    </row>
    <row r="2495" spans="1:13" s="155" customFormat="1" ht="11.25" outlineLevel="3">
      <c r="A2495" s="151"/>
      <c r="B2495" s="140"/>
      <c r="C2495" s="152" t="s">
        <v>706</v>
      </c>
      <c r="D2495" s="140"/>
      <c r="E2495" s="31">
        <v>0</v>
      </c>
      <c r="F2495" s="95"/>
      <c r="G2495" s="33"/>
      <c r="H2495" s="95"/>
      <c r="I2495" s="153"/>
      <c r="J2495" s="154"/>
      <c r="K2495" s="95"/>
      <c r="L2495" s="95"/>
      <c r="M2495" s="95"/>
    </row>
    <row r="2496" spans="1:13" s="155" customFormat="1" ht="11.25" outlineLevel="3">
      <c r="A2496" s="151"/>
      <c r="B2496" s="140"/>
      <c r="C2496" s="152" t="s">
        <v>707</v>
      </c>
      <c r="D2496" s="140"/>
      <c r="E2496" s="31">
        <v>0</v>
      </c>
      <c r="F2496" s="95"/>
      <c r="G2496" s="33"/>
      <c r="H2496" s="95"/>
      <c r="I2496" s="153"/>
      <c r="J2496" s="154"/>
      <c r="K2496" s="95"/>
      <c r="L2496" s="95"/>
      <c r="M2496" s="95"/>
    </row>
    <row r="2497" spans="1:13" s="155" customFormat="1" ht="11.25" outlineLevel="3">
      <c r="A2497" s="151"/>
      <c r="B2497" s="140"/>
      <c r="C2497" s="152" t="s">
        <v>708</v>
      </c>
      <c r="D2497" s="140"/>
      <c r="E2497" s="31">
        <v>0</v>
      </c>
      <c r="F2497" s="95"/>
      <c r="G2497" s="33"/>
      <c r="H2497" s="95"/>
      <c r="I2497" s="153"/>
      <c r="J2497" s="154"/>
      <c r="K2497" s="95"/>
      <c r="L2497" s="95"/>
      <c r="M2497" s="95"/>
    </row>
    <row r="2498" spans="1:13" s="155" customFormat="1" ht="33.75" outlineLevel="3">
      <c r="A2498" s="151"/>
      <c r="B2498" s="140"/>
      <c r="C2498" s="152" t="s">
        <v>1521</v>
      </c>
      <c r="D2498" s="140"/>
      <c r="E2498" s="31">
        <v>32.839999999999989</v>
      </c>
      <c r="F2498" s="95"/>
      <c r="G2498" s="33"/>
      <c r="H2498" s="95"/>
      <c r="I2498" s="153"/>
      <c r="J2498" s="154"/>
      <c r="K2498" s="95"/>
      <c r="L2498" s="95"/>
      <c r="M2498" s="95"/>
    </row>
    <row r="2499" spans="1:13" s="155" customFormat="1" ht="11.25" outlineLevel="3">
      <c r="A2499" s="151"/>
      <c r="B2499" s="140"/>
      <c r="C2499" s="152" t="s">
        <v>709</v>
      </c>
      <c r="D2499" s="140"/>
      <c r="E2499" s="31">
        <v>0</v>
      </c>
      <c r="F2499" s="95"/>
      <c r="G2499" s="33"/>
      <c r="H2499" s="95"/>
      <c r="I2499" s="153"/>
      <c r="J2499" s="154"/>
      <c r="K2499" s="95"/>
      <c r="L2499" s="95"/>
      <c r="M2499" s="95"/>
    </row>
    <row r="2500" spans="1:13" s="155" customFormat="1" ht="11.25" outlineLevel="3">
      <c r="A2500" s="151"/>
      <c r="B2500" s="140"/>
      <c r="C2500" s="152" t="s">
        <v>710</v>
      </c>
      <c r="D2500" s="140"/>
      <c r="E2500" s="31">
        <v>0</v>
      </c>
      <c r="F2500" s="95"/>
      <c r="G2500" s="33"/>
      <c r="H2500" s="95"/>
      <c r="I2500" s="153"/>
      <c r="J2500" s="154"/>
      <c r="K2500" s="95"/>
      <c r="L2500" s="95"/>
      <c r="M2500" s="95"/>
    </row>
    <row r="2501" spans="1:13" s="155" customFormat="1" ht="11.25" outlineLevel="3">
      <c r="A2501" s="151"/>
      <c r="B2501" s="140"/>
      <c r="C2501" s="152" t="s">
        <v>604</v>
      </c>
      <c r="D2501" s="140"/>
      <c r="E2501" s="31">
        <v>0</v>
      </c>
      <c r="F2501" s="95"/>
      <c r="G2501" s="33"/>
      <c r="H2501" s="95"/>
      <c r="I2501" s="153"/>
      <c r="J2501" s="154"/>
      <c r="K2501" s="95"/>
      <c r="L2501" s="95"/>
      <c r="M2501" s="95"/>
    </row>
    <row r="2502" spans="1:13" s="155" customFormat="1" ht="11.25" outlineLevel="3">
      <c r="A2502" s="151"/>
      <c r="B2502" s="140"/>
      <c r="C2502" s="152" t="s">
        <v>619</v>
      </c>
      <c r="D2502" s="140"/>
      <c r="E2502" s="31">
        <v>0</v>
      </c>
      <c r="F2502" s="95"/>
      <c r="G2502" s="33"/>
      <c r="H2502" s="95"/>
      <c r="I2502" s="153"/>
      <c r="J2502" s="154"/>
      <c r="K2502" s="95"/>
      <c r="L2502" s="95"/>
      <c r="M2502" s="95"/>
    </row>
    <row r="2503" spans="1:13" s="155" customFormat="1" ht="11.25" outlineLevel="3">
      <c r="A2503" s="151"/>
      <c r="B2503" s="140"/>
      <c r="C2503" s="152" t="s">
        <v>1250</v>
      </c>
      <c r="D2503" s="140"/>
      <c r="E2503" s="31">
        <v>4.22</v>
      </c>
      <c r="F2503" s="95"/>
      <c r="G2503" s="33"/>
      <c r="H2503" s="95"/>
      <c r="I2503" s="153"/>
      <c r="J2503" s="154"/>
      <c r="K2503" s="95"/>
      <c r="L2503" s="95"/>
      <c r="M2503" s="95"/>
    </row>
    <row r="2504" spans="1:13" s="155" customFormat="1" ht="11.25" outlineLevel="3">
      <c r="A2504" s="151"/>
      <c r="B2504" s="140"/>
      <c r="C2504" s="152" t="s">
        <v>711</v>
      </c>
      <c r="D2504" s="140"/>
      <c r="E2504" s="31">
        <v>0</v>
      </c>
      <c r="F2504" s="95"/>
      <c r="G2504" s="33"/>
      <c r="H2504" s="95"/>
      <c r="I2504" s="153"/>
      <c r="J2504" s="154"/>
      <c r="K2504" s="95"/>
      <c r="L2504" s="95"/>
      <c r="M2504" s="95"/>
    </row>
    <row r="2505" spans="1:13" s="155" customFormat="1" ht="11.25" outlineLevel="3">
      <c r="A2505" s="151"/>
      <c r="B2505" s="140"/>
      <c r="C2505" s="152" t="s">
        <v>44</v>
      </c>
      <c r="D2505" s="140"/>
      <c r="E2505" s="31">
        <v>0</v>
      </c>
      <c r="F2505" s="95"/>
      <c r="G2505" s="33"/>
      <c r="H2505" s="95"/>
      <c r="I2505" s="153"/>
      <c r="J2505" s="154"/>
      <c r="K2505" s="95"/>
      <c r="L2505" s="95"/>
      <c r="M2505" s="95"/>
    </row>
    <row r="2506" spans="1:13" s="155" customFormat="1" ht="11.25" outlineLevel="3">
      <c r="A2506" s="151"/>
      <c r="B2506" s="140"/>
      <c r="C2506" s="152" t="s">
        <v>1735</v>
      </c>
      <c r="D2506" s="140"/>
      <c r="E2506" s="31">
        <v>20.360000000000003</v>
      </c>
      <c r="F2506" s="95"/>
      <c r="G2506" s="33"/>
      <c r="H2506" s="95"/>
      <c r="I2506" s="153"/>
      <c r="J2506" s="154"/>
      <c r="K2506" s="95"/>
      <c r="L2506" s="95"/>
      <c r="M2506" s="95"/>
    </row>
    <row r="2507" spans="1:13" s="155" customFormat="1" ht="11.25" outlineLevel="3">
      <c r="A2507" s="151"/>
      <c r="B2507" s="140"/>
      <c r="C2507" s="152" t="s">
        <v>1455</v>
      </c>
      <c r="D2507" s="140"/>
      <c r="E2507" s="31">
        <v>13.740000000000002</v>
      </c>
      <c r="F2507" s="95"/>
      <c r="G2507" s="33"/>
      <c r="H2507" s="95"/>
      <c r="I2507" s="153"/>
      <c r="J2507" s="154"/>
      <c r="K2507" s="95"/>
      <c r="L2507" s="95"/>
      <c r="M2507" s="95"/>
    </row>
    <row r="2508" spans="1:13" s="155" customFormat="1" ht="11.25" outlineLevel="3">
      <c r="A2508" s="151"/>
      <c r="B2508" s="140"/>
      <c r="C2508" s="152" t="s">
        <v>1623</v>
      </c>
      <c r="D2508" s="140"/>
      <c r="E2508" s="31">
        <v>11.08</v>
      </c>
      <c r="F2508" s="95"/>
      <c r="G2508" s="33"/>
      <c r="H2508" s="95"/>
      <c r="I2508" s="153"/>
      <c r="J2508" s="154"/>
      <c r="K2508" s="95"/>
      <c r="L2508" s="95"/>
      <c r="M2508" s="95"/>
    </row>
    <row r="2509" spans="1:13" s="155" customFormat="1" ht="11.25" outlineLevel="3">
      <c r="A2509" s="151"/>
      <c r="B2509" s="140"/>
      <c r="C2509" s="152" t="s">
        <v>605</v>
      </c>
      <c r="D2509" s="140"/>
      <c r="E2509" s="31">
        <v>0</v>
      </c>
      <c r="F2509" s="95"/>
      <c r="G2509" s="33"/>
      <c r="H2509" s="95"/>
      <c r="I2509" s="153"/>
      <c r="J2509" s="154"/>
      <c r="K2509" s="95"/>
      <c r="L2509" s="95"/>
      <c r="M2509" s="95"/>
    </row>
    <row r="2510" spans="1:13" s="155" customFormat="1" ht="11.25" outlineLevel="3">
      <c r="A2510" s="151"/>
      <c r="B2510" s="140"/>
      <c r="C2510" s="152" t="s">
        <v>1</v>
      </c>
      <c r="D2510" s="140"/>
      <c r="E2510" s="31">
        <v>129.16</v>
      </c>
      <c r="F2510" s="95"/>
      <c r="G2510" s="33"/>
      <c r="H2510" s="95"/>
      <c r="I2510" s="153"/>
      <c r="J2510" s="154"/>
      <c r="K2510" s="95"/>
      <c r="L2510" s="95"/>
      <c r="M2510" s="95"/>
    </row>
    <row r="2511" spans="1:13" s="155" customFormat="1" ht="11.25" outlineLevel="3">
      <c r="A2511" s="151"/>
      <c r="B2511" s="140"/>
      <c r="C2511" s="152" t="s">
        <v>20</v>
      </c>
      <c r="D2511" s="140"/>
      <c r="E2511" s="31">
        <v>0</v>
      </c>
      <c r="F2511" s="95"/>
      <c r="G2511" s="33"/>
      <c r="H2511" s="95"/>
      <c r="I2511" s="153"/>
      <c r="J2511" s="154"/>
      <c r="K2511" s="95"/>
      <c r="L2511" s="95"/>
      <c r="M2511" s="95"/>
    </row>
    <row r="2512" spans="1:13" s="155" customFormat="1" ht="11.25" outlineLevel="3">
      <c r="A2512" s="151"/>
      <c r="B2512" s="140"/>
      <c r="C2512" s="152" t="s">
        <v>460</v>
      </c>
      <c r="D2512" s="140"/>
      <c r="E2512" s="31">
        <v>0</v>
      </c>
      <c r="F2512" s="95"/>
      <c r="G2512" s="33"/>
      <c r="H2512" s="95"/>
      <c r="I2512" s="153"/>
      <c r="J2512" s="154"/>
      <c r="K2512" s="95"/>
      <c r="L2512" s="95"/>
      <c r="M2512" s="95"/>
    </row>
    <row r="2513" spans="1:13" s="155" customFormat="1" ht="11.25" outlineLevel="3">
      <c r="A2513" s="151"/>
      <c r="B2513" s="140"/>
      <c r="C2513" s="152" t="s">
        <v>634</v>
      </c>
      <c r="D2513" s="140"/>
      <c r="E2513" s="31">
        <v>0</v>
      </c>
      <c r="F2513" s="95"/>
      <c r="G2513" s="33"/>
      <c r="H2513" s="95"/>
      <c r="I2513" s="153"/>
      <c r="J2513" s="154"/>
      <c r="K2513" s="95"/>
      <c r="L2513" s="95"/>
      <c r="M2513" s="95"/>
    </row>
    <row r="2514" spans="1:13" s="155" customFormat="1" ht="11.25" outlineLevel="3">
      <c r="A2514" s="151"/>
      <c r="B2514" s="140"/>
      <c r="C2514" s="152" t="s">
        <v>1</v>
      </c>
      <c r="D2514" s="140"/>
      <c r="E2514" s="31">
        <v>0</v>
      </c>
      <c r="F2514" s="95"/>
      <c r="G2514" s="33"/>
      <c r="H2514" s="95"/>
      <c r="I2514" s="153"/>
      <c r="J2514" s="154"/>
      <c r="K2514" s="95"/>
      <c r="L2514" s="95"/>
      <c r="M2514" s="95"/>
    </row>
    <row r="2515" spans="1:13" s="155" customFormat="1" ht="11.25" outlineLevel="3">
      <c r="A2515" s="151"/>
      <c r="B2515" s="140"/>
      <c r="C2515" s="152" t="s">
        <v>21</v>
      </c>
      <c r="D2515" s="140"/>
      <c r="E2515" s="31">
        <v>0</v>
      </c>
      <c r="F2515" s="95"/>
      <c r="G2515" s="33"/>
      <c r="H2515" s="95"/>
      <c r="I2515" s="153"/>
      <c r="J2515" s="154"/>
      <c r="K2515" s="95"/>
      <c r="L2515" s="95"/>
      <c r="M2515" s="95"/>
    </row>
    <row r="2516" spans="1:13" s="155" customFormat="1" ht="11.25" outlineLevel="3">
      <c r="A2516" s="151"/>
      <c r="B2516" s="140"/>
      <c r="C2516" s="152" t="s">
        <v>112</v>
      </c>
      <c r="D2516" s="140"/>
      <c r="E2516" s="31">
        <v>0</v>
      </c>
      <c r="F2516" s="95"/>
      <c r="G2516" s="33"/>
      <c r="H2516" s="95"/>
      <c r="I2516" s="153"/>
      <c r="J2516" s="154"/>
      <c r="K2516" s="95"/>
      <c r="L2516" s="95"/>
      <c r="M2516" s="95"/>
    </row>
    <row r="2517" spans="1:13" s="155" customFormat="1" ht="11.25" outlineLevel="3">
      <c r="A2517" s="151"/>
      <c r="B2517" s="140"/>
      <c r="C2517" s="152" t="s">
        <v>1206</v>
      </c>
      <c r="D2517" s="140"/>
      <c r="E2517" s="31">
        <v>43.164000000000009</v>
      </c>
      <c r="F2517" s="95"/>
      <c r="G2517" s="33"/>
      <c r="H2517" s="95"/>
      <c r="I2517" s="153"/>
      <c r="J2517" s="154"/>
      <c r="K2517" s="95"/>
      <c r="L2517" s="95"/>
      <c r="M2517" s="95"/>
    </row>
    <row r="2518" spans="1:13" s="155" customFormat="1" ht="11.25" outlineLevel="3">
      <c r="A2518" s="151"/>
      <c r="B2518" s="140"/>
      <c r="C2518" s="152" t="s">
        <v>842</v>
      </c>
      <c r="D2518" s="140"/>
      <c r="E2518" s="31">
        <v>0</v>
      </c>
      <c r="F2518" s="95"/>
      <c r="G2518" s="33"/>
      <c r="H2518" s="95"/>
      <c r="I2518" s="153"/>
      <c r="J2518" s="154"/>
      <c r="K2518" s="95"/>
      <c r="L2518" s="95"/>
      <c r="M2518" s="95"/>
    </row>
    <row r="2519" spans="1:13" s="155" customFormat="1" ht="11.25" outlineLevel="3">
      <c r="A2519" s="151"/>
      <c r="B2519" s="140"/>
      <c r="C2519" s="152" t="s">
        <v>1327</v>
      </c>
      <c r="D2519" s="140"/>
      <c r="E2519" s="31">
        <v>18.869999999999997</v>
      </c>
      <c r="F2519" s="95"/>
      <c r="G2519" s="33"/>
      <c r="H2519" s="95"/>
      <c r="I2519" s="153"/>
      <c r="J2519" s="154"/>
      <c r="K2519" s="95"/>
      <c r="L2519" s="95"/>
      <c r="M2519" s="95"/>
    </row>
    <row r="2520" spans="1:13" s="155" customFormat="1" ht="22.5" outlineLevel="3">
      <c r="A2520" s="151"/>
      <c r="B2520" s="140"/>
      <c r="C2520" s="152" t="s">
        <v>1497</v>
      </c>
      <c r="D2520" s="140"/>
      <c r="E2520" s="31">
        <v>24.039999999999996</v>
      </c>
      <c r="F2520" s="95"/>
      <c r="G2520" s="33"/>
      <c r="H2520" s="95"/>
      <c r="I2520" s="153"/>
      <c r="J2520" s="154"/>
      <c r="K2520" s="95"/>
      <c r="L2520" s="95"/>
      <c r="M2520" s="95"/>
    </row>
    <row r="2521" spans="1:13" s="155" customFormat="1" ht="22.5" outlineLevel="3">
      <c r="A2521" s="151"/>
      <c r="B2521" s="140"/>
      <c r="C2521" s="152" t="s">
        <v>1473</v>
      </c>
      <c r="D2521" s="140"/>
      <c r="E2521" s="31">
        <v>47.63000000000001</v>
      </c>
      <c r="F2521" s="95"/>
      <c r="G2521" s="33"/>
      <c r="H2521" s="95"/>
      <c r="I2521" s="153"/>
      <c r="J2521" s="154"/>
      <c r="K2521" s="95"/>
      <c r="L2521" s="95"/>
      <c r="M2521" s="95"/>
    </row>
    <row r="2522" spans="1:13" s="155" customFormat="1" ht="11.25" outlineLevel="3">
      <c r="A2522" s="151"/>
      <c r="B2522" s="140"/>
      <c r="C2522" s="152" t="s">
        <v>1000</v>
      </c>
      <c r="D2522" s="140"/>
      <c r="E2522" s="31">
        <v>21.86</v>
      </c>
      <c r="F2522" s="95"/>
      <c r="G2522" s="33"/>
      <c r="H2522" s="95"/>
      <c r="I2522" s="153"/>
      <c r="J2522" s="154"/>
      <c r="K2522" s="95"/>
      <c r="L2522" s="95"/>
      <c r="M2522" s="95"/>
    </row>
    <row r="2523" spans="1:13" s="155" customFormat="1" ht="11.25" outlineLevel="3">
      <c r="A2523" s="151"/>
      <c r="B2523" s="140"/>
      <c r="C2523" s="152" t="s">
        <v>844</v>
      </c>
      <c r="D2523" s="140"/>
      <c r="E2523" s="31">
        <v>0</v>
      </c>
      <c r="F2523" s="95"/>
      <c r="G2523" s="33"/>
      <c r="H2523" s="95"/>
      <c r="I2523" s="153"/>
      <c r="J2523" s="154"/>
      <c r="K2523" s="95"/>
      <c r="L2523" s="95"/>
      <c r="M2523" s="95"/>
    </row>
    <row r="2524" spans="1:13" s="155" customFormat="1" ht="11.25" outlineLevel="3">
      <c r="A2524" s="151"/>
      <c r="B2524" s="140"/>
      <c r="C2524" s="152" t="s">
        <v>633</v>
      </c>
      <c r="D2524" s="140"/>
      <c r="E2524" s="31">
        <v>0</v>
      </c>
      <c r="F2524" s="95"/>
      <c r="G2524" s="33"/>
      <c r="H2524" s="95"/>
      <c r="I2524" s="153"/>
      <c r="J2524" s="154"/>
      <c r="K2524" s="95"/>
      <c r="L2524" s="95"/>
      <c r="M2524" s="95"/>
    </row>
    <row r="2525" spans="1:13" s="155" customFormat="1" ht="11.25" outlineLevel="3">
      <c r="A2525" s="151"/>
      <c r="B2525" s="140"/>
      <c r="C2525" s="152" t="s">
        <v>1</v>
      </c>
      <c r="D2525" s="140"/>
      <c r="E2525" s="31">
        <v>155.56400000000002</v>
      </c>
      <c r="F2525" s="95"/>
      <c r="G2525" s="33"/>
      <c r="H2525" s="95"/>
      <c r="I2525" s="153"/>
      <c r="J2525" s="154"/>
      <c r="K2525" s="95"/>
      <c r="L2525" s="95"/>
      <c r="M2525" s="95"/>
    </row>
    <row r="2526" spans="1:13" s="57" customFormat="1" ht="12" outlineLevel="2">
      <c r="A2526" s="120">
        <v>7</v>
      </c>
      <c r="B2526" s="121" t="s">
        <v>354</v>
      </c>
      <c r="C2526" s="122" t="s">
        <v>1899</v>
      </c>
      <c r="D2526" s="123" t="s">
        <v>0</v>
      </c>
      <c r="E2526" s="24">
        <f>SUM(I2382:I2461)/100</f>
        <v>0</v>
      </c>
      <c r="F2526" s="94">
        <v>0</v>
      </c>
      <c r="G2526" s="24">
        <f>E2526*(1+F2526/100)</f>
        <v>0</v>
      </c>
      <c r="H2526" s="94"/>
      <c r="I2526" s="119">
        <f>G2526*H2526</f>
        <v>0</v>
      </c>
      <c r="J2526" s="124"/>
      <c r="K2526" s="125">
        <f>G2526*J2526</f>
        <v>0</v>
      </c>
      <c r="L2526" s="124"/>
      <c r="M2526" s="125">
        <f>G2526*L2526</f>
        <v>0</v>
      </c>
    </row>
    <row r="2527" spans="1:13" s="117" customFormat="1" ht="12.75" customHeight="1" outlineLevel="2">
      <c r="A2527" s="156"/>
      <c r="B2527" s="157"/>
      <c r="C2527" s="158"/>
      <c r="D2527" s="157"/>
      <c r="E2527" s="43"/>
      <c r="F2527" s="96"/>
      <c r="G2527" s="43"/>
      <c r="H2527" s="96"/>
      <c r="I2527" s="115"/>
      <c r="J2527" s="159"/>
      <c r="K2527" s="96"/>
      <c r="L2527" s="96"/>
      <c r="M2527" s="96"/>
    </row>
    <row r="2528" spans="1:13" s="176" customFormat="1" ht="16.5" customHeight="1" outlineLevel="1">
      <c r="A2528" s="170"/>
      <c r="B2528" s="171"/>
      <c r="C2528" s="171" t="s">
        <v>764</v>
      </c>
      <c r="D2528" s="172"/>
      <c r="E2528" s="20"/>
      <c r="F2528" s="93"/>
      <c r="G2528" s="20"/>
      <c r="H2528" s="93"/>
      <c r="I2528" s="173">
        <f>SUBTOTAL(9,I2529:I2576)</f>
        <v>0</v>
      </c>
      <c r="J2528" s="174"/>
      <c r="K2528" s="175">
        <f>SUBTOTAL(9,K2529:K2576)</f>
        <v>9.7083705600000005</v>
      </c>
      <c r="L2528" s="93"/>
      <c r="M2528" s="175">
        <f>SUBTOTAL(9,M2529:M2576)</f>
        <v>0</v>
      </c>
    </row>
    <row r="2529" spans="1:13" s="57" customFormat="1" ht="12" outlineLevel="2">
      <c r="A2529" s="120">
        <v>1</v>
      </c>
      <c r="B2529" s="121" t="s">
        <v>278</v>
      </c>
      <c r="C2529" s="122" t="s">
        <v>1606</v>
      </c>
      <c r="D2529" s="123" t="s">
        <v>41</v>
      </c>
      <c r="E2529" s="24">
        <v>561.77700000000004</v>
      </c>
      <c r="F2529" s="94">
        <v>0</v>
      </c>
      <c r="G2529" s="24">
        <f>E2529*(1+F2529/100)</f>
        <v>561.77700000000004</v>
      </c>
      <c r="H2529" s="94"/>
      <c r="I2529" s="119">
        <f>G2529*H2529</f>
        <v>0</v>
      </c>
      <c r="J2529" s="124">
        <v>7.7000000000000002E-3</v>
      </c>
      <c r="K2529" s="125">
        <f>G2529*J2529</f>
        <v>4.3256829000000003</v>
      </c>
      <c r="L2529" s="124"/>
      <c r="M2529" s="125">
        <f>G2529*L2529</f>
        <v>0</v>
      </c>
    </row>
    <row r="2530" spans="1:13" s="57" customFormat="1" ht="24" outlineLevel="2">
      <c r="A2530" s="120">
        <v>2</v>
      </c>
      <c r="B2530" s="121" t="s">
        <v>411</v>
      </c>
      <c r="C2530" s="122" t="s">
        <v>2105</v>
      </c>
      <c r="D2530" s="123" t="s">
        <v>41</v>
      </c>
      <c r="E2530" s="24">
        <v>187.87</v>
      </c>
      <c r="F2530" s="94">
        <v>0</v>
      </c>
      <c r="G2530" s="24">
        <f>E2530*(1+F2530/100)</f>
        <v>187.87</v>
      </c>
      <c r="H2530" s="94"/>
      <c r="I2530" s="119">
        <f>G2530*H2530</f>
        <v>0</v>
      </c>
      <c r="J2530" s="124">
        <v>9.4999999999999998E-3</v>
      </c>
      <c r="K2530" s="125">
        <f>G2530*J2530</f>
        <v>1.7847649999999999</v>
      </c>
      <c r="L2530" s="124"/>
      <c r="M2530" s="125">
        <f>G2530*L2530</f>
        <v>0</v>
      </c>
    </row>
    <row r="2531" spans="1:13" s="57" customFormat="1" ht="36" outlineLevel="2">
      <c r="A2531" s="120">
        <v>3</v>
      </c>
      <c r="B2531" s="121" t="s">
        <v>68</v>
      </c>
      <c r="C2531" s="122" t="s">
        <v>2153</v>
      </c>
      <c r="D2531" s="123" t="s">
        <v>41</v>
      </c>
      <c r="E2531" s="24">
        <v>187.86999999999998</v>
      </c>
      <c r="F2531" s="94">
        <v>15</v>
      </c>
      <c r="G2531" s="24">
        <f>E2531*(1+F2531/100)</f>
        <v>216.05049999999994</v>
      </c>
      <c r="H2531" s="94"/>
      <c r="I2531" s="119">
        <f>G2531*H2531</f>
        <v>0</v>
      </c>
      <c r="J2531" s="124"/>
      <c r="K2531" s="125">
        <f>G2531*J2531</f>
        <v>0</v>
      </c>
      <c r="L2531" s="124"/>
      <c r="M2531" s="125">
        <f>G2531*L2531</f>
        <v>0</v>
      </c>
    </row>
    <row r="2532" spans="1:13" s="155" customFormat="1" ht="11.25" outlineLevel="3">
      <c r="A2532" s="151"/>
      <c r="B2532" s="140"/>
      <c r="C2532" s="152" t="s">
        <v>4</v>
      </c>
      <c r="D2532" s="140"/>
      <c r="E2532" s="31">
        <v>0</v>
      </c>
      <c r="F2532" s="95"/>
      <c r="G2532" s="33"/>
      <c r="H2532" s="95"/>
      <c r="I2532" s="153"/>
      <c r="J2532" s="154"/>
      <c r="K2532" s="95"/>
      <c r="L2532" s="95"/>
      <c r="M2532" s="95"/>
    </row>
    <row r="2533" spans="1:13" s="155" customFormat="1" ht="11.25" outlineLevel="3">
      <c r="A2533" s="151"/>
      <c r="B2533" s="140"/>
      <c r="C2533" s="152" t="s">
        <v>460</v>
      </c>
      <c r="D2533" s="140"/>
      <c r="E2533" s="31">
        <v>0</v>
      </c>
      <c r="F2533" s="95"/>
      <c r="G2533" s="33"/>
      <c r="H2533" s="95"/>
      <c r="I2533" s="153"/>
      <c r="J2533" s="154"/>
      <c r="K2533" s="95"/>
      <c r="L2533" s="95"/>
      <c r="M2533" s="95"/>
    </row>
    <row r="2534" spans="1:13" s="155" customFormat="1" ht="11.25" outlineLevel="3">
      <c r="A2534" s="151"/>
      <c r="B2534" s="140"/>
      <c r="C2534" s="152" t="s">
        <v>601</v>
      </c>
      <c r="D2534" s="140"/>
      <c r="E2534" s="31">
        <v>3.7</v>
      </c>
      <c r="F2534" s="95"/>
      <c r="G2534" s="33"/>
      <c r="H2534" s="95"/>
      <c r="I2534" s="153"/>
      <c r="J2534" s="154"/>
      <c r="K2534" s="95"/>
      <c r="L2534" s="95"/>
      <c r="M2534" s="95"/>
    </row>
    <row r="2535" spans="1:13" s="155" customFormat="1" ht="11.25" outlineLevel="3">
      <c r="A2535" s="151"/>
      <c r="B2535" s="140"/>
      <c r="C2535" s="152" t="s">
        <v>578</v>
      </c>
      <c r="D2535" s="140"/>
      <c r="E2535" s="31">
        <v>35.1</v>
      </c>
      <c r="F2535" s="95"/>
      <c r="G2535" s="33"/>
      <c r="H2535" s="95"/>
      <c r="I2535" s="153"/>
      <c r="J2535" s="154"/>
      <c r="K2535" s="95"/>
      <c r="L2535" s="95"/>
      <c r="M2535" s="95"/>
    </row>
    <row r="2536" spans="1:13" s="155" customFormat="1" ht="11.25" outlineLevel="3">
      <c r="A2536" s="151"/>
      <c r="B2536" s="140"/>
      <c r="C2536" s="152" t="s">
        <v>508</v>
      </c>
      <c r="D2536" s="140"/>
      <c r="E2536" s="31">
        <v>4.95</v>
      </c>
      <c r="F2536" s="95"/>
      <c r="G2536" s="33"/>
      <c r="H2536" s="95"/>
      <c r="I2536" s="153"/>
      <c r="J2536" s="154"/>
      <c r="K2536" s="95"/>
      <c r="L2536" s="95"/>
      <c r="M2536" s="95"/>
    </row>
    <row r="2537" spans="1:13" s="155" customFormat="1" ht="11.25" outlineLevel="3">
      <c r="A2537" s="151"/>
      <c r="B2537" s="140"/>
      <c r="C2537" s="152" t="s">
        <v>479</v>
      </c>
      <c r="D2537" s="140"/>
      <c r="E2537" s="31">
        <v>37.5</v>
      </c>
      <c r="F2537" s="95"/>
      <c r="G2537" s="33"/>
      <c r="H2537" s="95"/>
      <c r="I2537" s="153"/>
      <c r="J2537" s="154"/>
      <c r="K2537" s="95"/>
      <c r="L2537" s="95"/>
      <c r="M2537" s="95"/>
    </row>
    <row r="2538" spans="1:13" s="155" customFormat="1" ht="11.25" outlineLevel="3">
      <c r="A2538" s="151"/>
      <c r="B2538" s="140"/>
      <c r="C2538" s="152" t="s">
        <v>579</v>
      </c>
      <c r="D2538" s="140"/>
      <c r="E2538" s="31">
        <v>54.14</v>
      </c>
      <c r="F2538" s="95"/>
      <c r="G2538" s="33"/>
      <c r="H2538" s="95"/>
      <c r="I2538" s="153"/>
      <c r="J2538" s="154"/>
      <c r="K2538" s="95"/>
      <c r="L2538" s="95"/>
      <c r="M2538" s="95"/>
    </row>
    <row r="2539" spans="1:13" s="155" customFormat="1" ht="11.25" outlineLevel="3">
      <c r="A2539" s="151"/>
      <c r="B2539" s="140"/>
      <c r="C2539" s="152" t="s">
        <v>43</v>
      </c>
      <c r="D2539" s="140"/>
      <c r="E2539" s="31">
        <v>0</v>
      </c>
      <c r="F2539" s="95"/>
      <c r="G2539" s="33"/>
      <c r="H2539" s="95"/>
      <c r="I2539" s="153"/>
      <c r="J2539" s="154"/>
      <c r="K2539" s="95"/>
      <c r="L2539" s="95"/>
      <c r="M2539" s="95"/>
    </row>
    <row r="2540" spans="1:13" s="155" customFormat="1" ht="11.25" outlineLevel="3">
      <c r="A2540" s="151"/>
      <c r="B2540" s="140"/>
      <c r="C2540" s="152" t="s">
        <v>581</v>
      </c>
      <c r="D2540" s="140"/>
      <c r="E2540" s="31">
        <v>24.48</v>
      </c>
      <c r="F2540" s="95"/>
      <c r="G2540" s="33"/>
      <c r="H2540" s="95"/>
      <c r="I2540" s="153"/>
      <c r="J2540" s="154"/>
      <c r="K2540" s="95"/>
      <c r="L2540" s="95"/>
      <c r="M2540" s="95"/>
    </row>
    <row r="2541" spans="1:13" s="155" customFormat="1" ht="11.25" outlineLevel="3">
      <c r="A2541" s="151"/>
      <c r="B2541" s="140"/>
      <c r="C2541" s="152" t="s">
        <v>1796</v>
      </c>
      <c r="D2541" s="140"/>
      <c r="E2541" s="31">
        <v>12</v>
      </c>
      <c r="F2541" s="95"/>
      <c r="G2541" s="33"/>
      <c r="H2541" s="95"/>
      <c r="I2541" s="153"/>
      <c r="J2541" s="154"/>
      <c r="K2541" s="95"/>
      <c r="L2541" s="95"/>
      <c r="M2541" s="95"/>
    </row>
    <row r="2542" spans="1:13" s="155" customFormat="1" ht="11.25" outlineLevel="3">
      <c r="A2542" s="151"/>
      <c r="B2542" s="140"/>
      <c r="C2542" s="152" t="s">
        <v>1769</v>
      </c>
      <c r="D2542" s="140"/>
      <c r="E2542" s="31">
        <v>16</v>
      </c>
      <c r="F2542" s="95"/>
      <c r="G2542" s="33"/>
      <c r="H2542" s="95"/>
      <c r="I2542" s="153"/>
      <c r="J2542" s="154"/>
      <c r="K2542" s="95"/>
      <c r="L2542" s="95"/>
      <c r="M2542" s="95"/>
    </row>
    <row r="2543" spans="1:13" s="155" customFormat="1" ht="11.25" outlineLevel="3">
      <c r="A2543" s="151"/>
      <c r="B2543" s="140"/>
      <c r="C2543" s="152" t="s">
        <v>1</v>
      </c>
      <c r="D2543" s="140"/>
      <c r="E2543" s="31">
        <v>187.86999999999998</v>
      </c>
      <c r="F2543" s="95"/>
      <c r="G2543" s="33"/>
      <c r="H2543" s="95"/>
      <c r="I2543" s="153"/>
      <c r="J2543" s="154"/>
      <c r="K2543" s="95"/>
      <c r="L2543" s="95"/>
      <c r="M2543" s="95"/>
    </row>
    <row r="2544" spans="1:13" s="57" customFormat="1" ht="24" outlineLevel="2">
      <c r="A2544" s="120">
        <v>4</v>
      </c>
      <c r="B2544" s="121" t="s">
        <v>412</v>
      </c>
      <c r="C2544" s="122" t="s">
        <v>2128</v>
      </c>
      <c r="D2544" s="123" t="s">
        <v>41</v>
      </c>
      <c r="E2544" s="24">
        <v>373.90700000000004</v>
      </c>
      <c r="F2544" s="94">
        <v>0</v>
      </c>
      <c r="G2544" s="24">
        <f>E2544*(1+F2544/100)</f>
        <v>373.90700000000004</v>
      </c>
      <c r="H2544" s="94"/>
      <c r="I2544" s="119">
        <f>G2544*H2544</f>
        <v>0</v>
      </c>
      <c r="J2544" s="124">
        <v>9.4999999999999998E-3</v>
      </c>
      <c r="K2544" s="125">
        <f>G2544*J2544</f>
        <v>3.5521165000000003</v>
      </c>
      <c r="L2544" s="124"/>
      <c r="M2544" s="125">
        <f>G2544*L2544</f>
        <v>0</v>
      </c>
    </row>
    <row r="2545" spans="1:13" s="155" customFormat="1" ht="11.25" outlineLevel="3">
      <c r="A2545" s="151"/>
      <c r="B2545" s="140"/>
      <c r="C2545" s="152" t="s">
        <v>476</v>
      </c>
      <c r="D2545" s="140"/>
      <c r="E2545" s="31">
        <v>373.90700000000004</v>
      </c>
      <c r="F2545" s="95"/>
      <c r="G2545" s="33"/>
      <c r="H2545" s="95"/>
      <c r="I2545" s="153"/>
      <c r="J2545" s="154"/>
      <c r="K2545" s="95"/>
      <c r="L2545" s="95"/>
      <c r="M2545" s="95"/>
    </row>
    <row r="2546" spans="1:13" s="57" customFormat="1" ht="36" outlineLevel="2">
      <c r="A2546" s="120">
        <v>5</v>
      </c>
      <c r="B2546" s="121" t="s">
        <v>69</v>
      </c>
      <c r="C2546" s="122" t="s">
        <v>2152</v>
      </c>
      <c r="D2546" s="123" t="s">
        <v>41</v>
      </c>
      <c r="E2546" s="24">
        <v>175.8</v>
      </c>
      <c r="F2546" s="94">
        <v>15</v>
      </c>
      <c r="G2546" s="24">
        <f>E2546*(1+F2546/100)</f>
        <v>202.17</v>
      </c>
      <c r="H2546" s="94"/>
      <c r="I2546" s="119">
        <f>G2546*H2546</f>
        <v>0</v>
      </c>
      <c r="J2546" s="124"/>
      <c r="K2546" s="125">
        <f>G2546*J2546</f>
        <v>0</v>
      </c>
      <c r="L2546" s="124"/>
      <c r="M2546" s="125">
        <f>G2546*L2546</f>
        <v>0</v>
      </c>
    </row>
    <row r="2547" spans="1:13" s="155" customFormat="1" ht="11.25" outlineLevel="3">
      <c r="A2547" s="151"/>
      <c r="B2547" s="140"/>
      <c r="C2547" s="152" t="s">
        <v>5</v>
      </c>
      <c r="D2547" s="140"/>
      <c r="E2547" s="31">
        <v>0</v>
      </c>
      <c r="F2547" s="95"/>
      <c r="G2547" s="33"/>
      <c r="H2547" s="95"/>
      <c r="I2547" s="153"/>
      <c r="J2547" s="154"/>
      <c r="K2547" s="95"/>
      <c r="L2547" s="95"/>
      <c r="M2547" s="95"/>
    </row>
    <row r="2548" spans="1:13" s="155" customFormat="1" ht="11.25" outlineLevel="3">
      <c r="A2548" s="151"/>
      <c r="B2548" s="140"/>
      <c r="C2548" s="152" t="s">
        <v>44</v>
      </c>
      <c r="D2548" s="140"/>
      <c r="E2548" s="31">
        <v>0</v>
      </c>
      <c r="F2548" s="95"/>
      <c r="G2548" s="33"/>
      <c r="H2548" s="95"/>
      <c r="I2548" s="153"/>
      <c r="J2548" s="154"/>
      <c r="K2548" s="95"/>
      <c r="L2548" s="95"/>
      <c r="M2548" s="95"/>
    </row>
    <row r="2549" spans="1:13" s="155" customFormat="1" ht="11.25" outlineLevel="3">
      <c r="A2549" s="151"/>
      <c r="B2549" s="140"/>
      <c r="C2549" s="152" t="s">
        <v>1180</v>
      </c>
      <c r="D2549" s="140"/>
      <c r="E2549" s="31">
        <v>11.4</v>
      </c>
      <c r="F2549" s="95"/>
      <c r="G2549" s="33"/>
      <c r="H2549" s="95"/>
      <c r="I2549" s="153"/>
      <c r="J2549" s="154"/>
      <c r="K2549" s="95"/>
      <c r="L2549" s="95"/>
      <c r="M2549" s="95"/>
    </row>
    <row r="2550" spans="1:13" s="155" customFormat="1" ht="11.25" outlineLevel="3">
      <c r="A2550" s="151"/>
      <c r="B2550" s="140"/>
      <c r="C2550" s="152" t="s">
        <v>1</v>
      </c>
      <c r="D2550" s="140"/>
      <c r="E2550" s="31">
        <v>11.4</v>
      </c>
      <c r="F2550" s="95"/>
      <c r="G2550" s="33"/>
      <c r="H2550" s="95"/>
      <c r="I2550" s="153"/>
      <c r="J2550" s="154"/>
      <c r="K2550" s="95"/>
      <c r="L2550" s="95"/>
      <c r="M2550" s="95"/>
    </row>
    <row r="2551" spans="1:13" s="155" customFormat="1" ht="11.25" outlineLevel="3">
      <c r="A2551" s="151"/>
      <c r="B2551" s="140"/>
      <c r="C2551" s="152" t="s">
        <v>22</v>
      </c>
      <c r="D2551" s="140"/>
      <c r="E2551" s="31">
        <v>0</v>
      </c>
      <c r="F2551" s="95"/>
      <c r="G2551" s="33"/>
      <c r="H2551" s="95"/>
      <c r="I2551" s="153"/>
      <c r="J2551" s="154"/>
      <c r="K2551" s="95"/>
      <c r="L2551" s="95"/>
      <c r="M2551" s="95"/>
    </row>
    <row r="2552" spans="1:13" s="155" customFormat="1" ht="11.25" outlineLevel="3">
      <c r="A2552" s="151"/>
      <c r="B2552" s="140"/>
      <c r="C2552" s="152" t="s">
        <v>44</v>
      </c>
      <c r="D2552" s="140"/>
      <c r="E2552" s="31">
        <v>0</v>
      </c>
      <c r="F2552" s="95"/>
      <c r="G2552" s="33"/>
      <c r="H2552" s="95"/>
      <c r="I2552" s="153"/>
      <c r="J2552" s="154"/>
      <c r="K2552" s="95"/>
      <c r="L2552" s="95"/>
      <c r="M2552" s="95"/>
    </row>
    <row r="2553" spans="1:13" s="155" customFormat="1" ht="11.25" outlineLevel="3">
      <c r="A2553" s="151"/>
      <c r="B2553" s="140"/>
      <c r="C2553" s="152" t="s">
        <v>1118</v>
      </c>
      <c r="D2553" s="140"/>
      <c r="E2553" s="31">
        <v>22</v>
      </c>
      <c r="F2553" s="95"/>
      <c r="G2553" s="33"/>
      <c r="H2553" s="95"/>
      <c r="I2553" s="153"/>
      <c r="J2553" s="154"/>
      <c r="K2553" s="95"/>
      <c r="L2553" s="95"/>
      <c r="M2553" s="95"/>
    </row>
    <row r="2554" spans="1:13" s="155" customFormat="1" ht="11.25" outlineLevel="3">
      <c r="A2554" s="151"/>
      <c r="B2554" s="140"/>
      <c r="C2554" s="152" t="s">
        <v>944</v>
      </c>
      <c r="D2554" s="140"/>
      <c r="E2554" s="31">
        <v>142.4</v>
      </c>
      <c r="F2554" s="95"/>
      <c r="G2554" s="33"/>
      <c r="H2554" s="95"/>
      <c r="I2554" s="153"/>
      <c r="J2554" s="154"/>
      <c r="K2554" s="95"/>
      <c r="L2554" s="95"/>
      <c r="M2554" s="95"/>
    </row>
    <row r="2555" spans="1:13" s="155" customFormat="1" ht="11.25" outlineLevel="3">
      <c r="A2555" s="151"/>
      <c r="B2555" s="140"/>
      <c r="C2555" s="152" t="s">
        <v>1</v>
      </c>
      <c r="D2555" s="140"/>
      <c r="E2555" s="31">
        <v>164.4</v>
      </c>
      <c r="F2555" s="95"/>
      <c r="G2555" s="33"/>
      <c r="H2555" s="95"/>
      <c r="I2555" s="153"/>
      <c r="J2555" s="154"/>
      <c r="K2555" s="95"/>
      <c r="L2555" s="95"/>
      <c r="M2555" s="95"/>
    </row>
    <row r="2556" spans="1:13" s="57" customFormat="1" ht="36" outlineLevel="2">
      <c r="A2556" s="120">
        <v>6</v>
      </c>
      <c r="B2556" s="121" t="s">
        <v>70</v>
      </c>
      <c r="C2556" s="122" t="s">
        <v>2151</v>
      </c>
      <c r="D2556" s="123" t="s">
        <v>41</v>
      </c>
      <c r="E2556" s="24">
        <v>198.10740000000001</v>
      </c>
      <c r="F2556" s="94">
        <v>15</v>
      </c>
      <c r="G2556" s="24">
        <f>E2556*(1+F2556/100)</f>
        <v>227.82351</v>
      </c>
      <c r="H2556" s="94"/>
      <c r="I2556" s="119">
        <f>G2556*H2556</f>
        <v>0</v>
      </c>
      <c r="J2556" s="124"/>
      <c r="K2556" s="125">
        <f>G2556*J2556</f>
        <v>0</v>
      </c>
      <c r="L2556" s="124"/>
      <c r="M2556" s="125">
        <f>G2556*L2556</f>
        <v>0</v>
      </c>
    </row>
    <row r="2557" spans="1:13" s="155" customFormat="1" ht="11.25" outlineLevel="3">
      <c r="A2557" s="151"/>
      <c r="B2557" s="140"/>
      <c r="C2557" s="152" t="s">
        <v>6</v>
      </c>
      <c r="D2557" s="140"/>
      <c r="E2557" s="31">
        <v>0</v>
      </c>
      <c r="F2557" s="95"/>
      <c r="G2557" s="33"/>
      <c r="H2557" s="95"/>
      <c r="I2557" s="153"/>
      <c r="J2557" s="154"/>
      <c r="K2557" s="95"/>
      <c r="L2557" s="95"/>
      <c r="M2557" s="95"/>
    </row>
    <row r="2558" spans="1:13" s="155" customFormat="1" ht="11.25" outlineLevel="3">
      <c r="A2558" s="151"/>
      <c r="B2558" s="140"/>
      <c r="C2558" s="152" t="s">
        <v>44</v>
      </c>
      <c r="D2558" s="140"/>
      <c r="E2558" s="31">
        <v>0</v>
      </c>
      <c r="F2558" s="95"/>
      <c r="G2558" s="33"/>
      <c r="H2558" s="95"/>
      <c r="I2558" s="153"/>
      <c r="J2558" s="154"/>
      <c r="K2558" s="95"/>
      <c r="L2558" s="95"/>
      <c r="M2558" s="95"/>
    </row>
    <row r="2559" spans="1:13" s="155" customFormat="1" ht="11.25" outlineLevel="3">
      <c r="A2559" s="151"/>
      <c r="B2559" s="140"/>
      <c r="C2559" s="152" t="s">
        <v>584</v>
      </c>
      <c r="D2559" s="140"/>
      <c r="E2559" s="31">
        <v>43.8</v>
      </c>
      <c r="F2559" s="95"/>
      <c r="G2559" s="33"/>
      <c r="H2559" s="95"/>
      <c r="I2559" s="153"/>
      <c r="J2559" s="154"/>
      <c r="K2559" s="95"/>
      <c r="L2559" s="95"/>
      <c r="M2559" s="95"/>
    </row>
    <row r="2560" spans="1:13" s="155" customFormat="1" ht="11.25" outlineLevel="3">
      <c r="A2560" s="151"/>
      <c r="B2560" s="140"/>
      <c r="C2560" s="152" t="s">
        <v>1401</v>
      </c>
      <c r="D2560" s="140"/>
      <c r="E2560" s="31">
        <v>28.6</v>
      </c>
      <c r="F2560" s="95"/>
      <c r="G2560" s="33"/>
      <c r="H2560" s="95"/>
      <c r="I2560" s="153"/>
      <c r="J2560" s="154"/>
      <c r="K2560" s="95"/>
      <c r="L2560" s="95"/>
      <c r="M2560" s="95"/>
    </row>
    <row r="2561" spans="1:13" s="155" customFormat="1" ht="22.5" outlineLevel="3">
      <c r="A2561" s="151"/>
      <c r="B2561" s="140"/>
      <c r="C2561" s="152" t="s">
        <v>2045</v>
      </c>
      <c r="D2561" s="140"/>
      <c r="E2561" s="31">
        <v>30.227699999999999</v>
      </c>
      <c r="F2561" s="95"/>
      <c r="G2561" s="33"/>
      <c r="H2561" s="95"/>
      <c r="I2561" s="153"/>
      <c r="J2561" s="154"/>
      <c r="K2561" s="95"/>
      <c r="L2561" s="95"/>
      <c r="M2561" s="95"/>
    </row>
    <row r="2562" spans="1:13" s="155" customFormat="1" ht="11.25" outlineLevel="3">
      <c r="A2562" s="151"/>
      <c r="B2562" s="140"/>
      <c r="C2562" s="152" t="s">
        <v>585</v>
      </c>
      <c r="D2562" s="140"/>
      <c r="E2562" s="31">
        <v>61.8</v>
      </c>
      <c r="F2562" s="95"/>
      <c r="G2562" s="33"/>
      <c r="H2562" s="95"/>
      <c r="I2562" s="153"/>
      <c r="J2562" s="154"/>
      <c r="K2562" s="95"/>
      <c r="L2562" s="95"/>
      <c r="M2562" s="95"/>
    </row>
    <row r="2563" spans="1:13" s="155" customFormat="1" ht="11.25" outlineLevel="3">
      <c r="A2563" s="151"/>
      <c r="B2563" s="140"/>
      <c r="C2563" s="152" t="s">
        <v>13</v>
      </c>
      <c r="D2563" s="140"/>
      <c r="E2563" s="31">
        <v>164.42770000000002</v>
      </c>
      <c r="F2563" s="95"/>
      <c r="G2563" s="33"/>
      <c r="H2563" s="95"/>
      <c r="I2563" s="153"/>
      <c r="J2563" s="154"/>
      <c r="K2563" s="95"/>
      <c r="L2563" s="95"/>
      <c r="M2563" s="95"/>
    </row>
    <row r="2564" spans="1:13" s="155" customFormat="1" ht="11.25" outlineLevel="3">
      <c r="A2564" s="151"/>
      <c r="B2564" s="140"/>
      <c r="C2564" s="152" t="s">
        <v>24</v>
      </c>
      <c r="D2564" s="140"/>
      <c r="E2564" s="31">
        <v>0</v>
      </c>
      <c r="F2564" s="95"/>
      <c r="G2564" s="33"/>
      <c r="H2564" s="95"/>
      <c r="I2564" s="153"/>
      <c r="J2564" s="154"/>
      <c r="K2564" s="95"/>
      <c r="L2564" s="95"/>
      <c r="M2564" s="95"/>
    </row>
    <row r="2565" spans="1:13" s="155" customFormat="1" ht="11.25" outlineLevel="3">
      <c r="A2565" s="151"/>
      <c r="B2565" s="140"/>
      <c r="C2565" s="152" t="s">
        <v>44</v>
      </c>
      <c r="D2565" s="140"/>
      <c r="E2565" s="31">
        <v>0</v>
      </c>
      <c r="F2565" s="95"/>
      <c r="G2565" s="33"/>
      <c r="H2565" s="95"/>
      <c r="I2565" s="153"/>
      <c r="J2565" s="154"/>
      <c r="K2565" s="95"/>
      <c r="L2565" s="95"/>
      <c r="M2565" s="95"/>
    </row>
    <row r="2566" spans="1:13" s="155" customFormat="1" ht="11.25" outlineLevel="3">
      <c r="A2566" s="151"/>
      <c r="B2566" s="140"/>
      <c r="C2566" s="152" t="s">
        <v>1770</v>
      </c>
      <c r="D2566" s="140"/>
      <c r="E2566" s="31">
        <v>33.67969999999999</v>
      </c>
      <c r="F2566" s="95"/>
      <c r="G2566" s="33"/>
      <c r="H2566" s="95"/>
      <c r="I2566" s="153"/>
      <c r="J2566" s="154"/>
      <c r="K2566" s="95"/>
      <c r="L2566" s="95"/>
      <c r="M2566" s="95"/>
    </row>
    <row r="2567" spans="1:13" s="155" customFormat="1" ht="11.25" outlineLevel="3">
      <c r="A2567" s="151"/>
      <c r="B2567" s="140"/>
      <c r="C2567" s="152" t="s">
        <v>1</v>
      </c>
      <c r="D2567" s="140"/>
      <c r="E2567" s="31">
        <v>33.67969999999999</v>
      </c>
      <c r="F2567" s="95"/>
      <c r="G2567" s="33"/>
      <c r="H2567" s="95"/>
      <c r="I2567" s="153"/>
      <c r="J2567" s="154"/>
      <c r="K2567" s="95"/>
      <c r="L2567" s="95"/>
      <c r="M2567" s="95"/>
    </row>
    <row r="2568" spans="1:13" s="57" customFormat="1" ht="24" outlineLevel="2">
      <c r="A2568" s="120">
        <v>7</v>
      </c>
      <c r="B2568" s="121" t="s">
        <v>2752</v>
      </c>
      <c r="C2568" s="122" t="s">
        <v>1951</v>
      </c>
      <c r="D2568" s="123" t="s">
        <v>41</v>
      </c>
      <c r="E2568" s="24">
        <v>561.77700000000004</v>
      </c>
      <c r="F2568" s="94">
        <v>0</v>
      </c>
      <c r="G2568" s="24">
        <f>E2568*(1+F2568/100)</f>
        <v>561.77700000000004</v>
      </c>
      <c r="H2568" s="94"/>
      <c r="I2568" s="119">
        <f>G2568*H2568</f>
        <v>0</v>
      </c>
      <c r="J2568" s="124">
        <v>8.0000000000000007E-5</v>
      </c>
      <c r="K2568" s="125">
        <f>G2568*J2568</f>
        <v>4.4942160000000009E-2</v>
      </c>
      <c r="L2568" s="124"/>
      <c r="M2568" s="125">
        <f>G2568*L2568</f>
        <v>0</v>
      </c>
    </row>
    <row r="2569" spans="1:13" s="155" customFormat="1" ht="11.25" outlineLevel="3">
      <c r="A2569" s="151"/>
      <c r="B2569" s="140"/>
      <c r="C2569" s="152" t="s">
        <v>477</v>
      </c>
      <c r="D2569" s="140"/>
      <c r="E2569" s="31">
        <v>561.77700000000004</v>
      </c>
      <c r="F2569" s="95"/>
      <c r="G2569" s="33"/>
      <c r="H2569" s="95"/>
      <c r="I2569" s="153"/>
      <c r="J2569" s="154"/>
      <c r="K2569" s="95"/>
      <c r="L2569" s="95"/>
      <c r="M2569" s="95"/>
    </row>
    <row r="2570" spans="1:13" s="57" customFormat="1" ht="24" outlineLevel="2">
      <c r="A2570" s="120">
        <v>8</v>
      </c>
      <c r="B2570" s="121" t="s">
        <v>2753</v>
      </c>
      <c r="C2570" s="122" t="s">
        <v>2119</v>
      </c>
      <c r="D2570" s="123" t="s">
        <v>41</v>
      </c>
      <c r="E2570" s="24">
        <v>10.8</v>
      </c>
      <c r="F2570" s="94">
        <v>0</v>
      </c>
      <c r="G2570" s="24">
        <f>E2570*(1+F2570/100)</f>
        <v>10.8</v>
      </c>
      <c r="H2570" s="94"/>
      <c r="I2570" s="119">
        <f>G2570*H2570</f>
        <v>0</v>
      </c>
      <c r="J2570" s="124">
        <v>8.0000000000000007E-5</v>
      </c>
      <c r="K2570" s="125">
        <f>G2570*J2570</f>
        <v>8.6400000000000008E-4</v>
      </c>
      <c r="L2570" s="124"/>
      <c r="M2570" s="125">
        <f>G2570*L2570</f>
        <v>0</v>
      </c>
    </row>
    <row r="2571" spans="1:13" s="155" customFormat="1" ht="11.25" outlineLevel="3">
      <c r="A2571" s="151"/>
      <c r="B2571" s="140"/>
      <c r="C2571" s="152" t="s">
        <v>23</v>
      </c>
      <c r="D2571" s="140"/>
      <c r="E2571" s="31">
        <v>0</v>
      </c>
      <c r="F2571" s="95"/>
      <c r="G2571" s="33"/>
      <c r="H2571" s="95"/>
      <c r="I2571" s="153"/>
      <c r="J2571" s="154"/>
      <c r="K2571" s="95"/>
      <c r="L2571" s="95"/>
      <c r="M2571" s="95"/>
    </row>
    <row r="2572" spans="1:13" s="155" customFormat="1" ht="11.25" outlineLevel="3">
      <c r="A2572" s="151"/>
      <c r="B2572" s="140"/>
      <c r="C2572" s="152" t="s">
        <v>44</v>
      </c>
      <c r="D2572" s="140"/>
      <c r="E2572" s="31">
        <v>0</v>
      </c>
      <c r="F2572" s="95"/>
      <c r="G2572" s="33"/>
      <c r="H2572" s="95"/>
      <c r="I2572" s="153"/>
      <c r="J2572" s="154"/>
      <c r="K2572" s="95"/>
      <c r="L2572" s="95"/>
      <c r="M2572" s="95"/>
    </row>
    <row r="2573" spans="1:13" s="155" customFormat="1" ht="11.25" outlineLevel="3">
      <c r="A2573" s="151"/>
      <c r="B2573" s="140"/>
      <c r="C2573" s="152" t="s">
        <v>576</v>
      </c>
      <c r="D2573" s="140"/>
      <c r="E2573" s="31">
        <v>10.8</v>
      </c>
      <c r="F2573" s="95"/>
      <c r="G2573" s="33"/>
      <c r="H2573" s="95"/>
      <c r="I2573" s="153"/>
      <c r="J2573" s="154"/>
      <c r="K2573" s="95"/>
      <c r="L2573" s="95"/>
      <c r="M2573" s="95"/>
    </row>
    <row r="2574" spans="1:13" s="155" customFormat="1" ht="11.25" outlineLevel="3">
      <c r="A2574" s="151"/>
      <c r="B2574" s="140"/>
      <c r="C2574" s="152" t="s">
        <v>1</v>
      </c>
      <c r="D2574" s="140"/>
      <c r="E2574" s="31">
        <v>10.8</v>
      </c>
      <c r="F2574" s="95"/>
      <c r="G2574" s="33"/>
      <c r="H2574" s="95"/>
      <c r="I2574" s="153"/>
      <c r="J2574" s="154"/>
      <c r="K2574" s="95"/>
      <c r="L2574" s="95"/>
      <c r="M2574" s="95"/>
    </row>
    <row r="2575" spans="1:13" s="57" customFormat="1" ht="12" outlineLevel="2">
      <c r="A2575" s="120">
        <v>9</v>
      </c>
      <c r="B2575" s="121" t="s">
        <v>355</v>
      </c>
      <c r="C2575" s="122" t="s">
        <v>1890</v>
      </c>
      <c r="D2575" s="123" t="s">
        <v>0</v>
      </c>
      <c r="E2575" s="24">
        <f>SUM(I2529:I2570)/100</f>
        <v>0</v>
      </c>
      <c r="F2575" s="94">
        <v>0</v>
      </c>
      <c r="G2575" s="24">
        <f>E2575*(1+F2575/100)</f>
        <v>0</v>
      </c>
      <c r="H2575" s="94"/>
      <c r="I2575" s="119">
        <f>G2575*H2575</f>
        <v>0</v>
      </c>
      <c r="J2575" s="124"/>
      <c r="K2575" s="125">
        <f>G2575*J2575</f>
        <v>0</v>
      </c>
      <c r="L2575" s="124"/>
      <c r="M2575" s="125">
        <f>G2575*L2575</f>
        <v>0</v>
      </c>
    </row>
    <row r="2576" spans="1:13" s="117" customFormat="1" ht="12.75" customHeight="1" outlineLevel="2">
      <c r="A2576" s="156"/>
      <c r="B2576" s="157"/>
      <c r="C2576" s="158"/>
      <c r="D2576" s="157"/>
      <c r="E2576" s="43"/>
      <c r="F2576" s="96"/>
      <c r="G2576" s="43"/>
      <c r="H2576" s="96"/>
      <c r="I2576" s="115"/>
      <c r="J2576" s="159"/>
      <c r="K2576" s="96"/>
      <c r="L2576" s="96"/>
      <c r="M2576" s="96"/>
    </row>
    <row r="2577" spans="1:13" s="176" customFormat="1" ht="16.5" customHeight="1" outlineLevel="1">
      <c r="A2577" s="170"/>
      <c r="B2577" s="171"/>
      <c r="C2577" s="171" t="s">
        <v>1182</v>
      </c>
      <c r="D2577" s="172"/>
      <c r="E2577" s="20"/>
      <c r="F2577" s="93"/>
      <c r="G2577" s="20"/>
      <c r="H2577" s="93"/>
      <c r="I2577" s="173">
        <f>SUBTOTAL(9,I2578:I2758)</f>
        <v>0</v>
      </c>
      <c r="J2577" s="174"/>
      <c r="K2577" s="175">
        <f>SUBTOTAL(9,K2578:K2758)</f>
        <v>6.7386128500000018</v>
      </c>
      <c r="L2577" s="93"/>
      <c r="M2577" s="175">
        <f>SUBTOTAL(9,M2578:M2758)</f>
        <v>0</v>
      </c>
    </row>
    <row r="2578" spans="1:13" s="57" customFormat="1" ht="24" outlineLevel="2">
      <c r="A2578" s="120">
        <v>1</v>
      </c>
      <c r="B2578" s="121" t="s">
        <v>279</v>
      </c>
      <c r="C2578" s="122" t="s">
        <v>1634</v>
      </c>
      <c r="D2578" s="123" t="s">
        <v>41</v>
      </c>
      <c r="E2578" s="24">
        <v>626.40000000000009</v>
      </c>
      <c r="F2578" s="94">
        <v>15</v>
      </c>
      <c r="G2578" s="24">
        <f>E2578*(1+F2578/100)</f>
        <v>720.36</v>
      </c>
      <c r="H2578" s="94"/>
      <c r="I2578" s="119">
        <f>G2578*H2578</f>
        <v>0</v>
      </c>
      <c r="J2578" s="124"/>
      <c r="K2578" s="125">
        <f>G2578*J2578</f>
        <v>0</v>
      </c>
      <c r="L2578" s="124"/>
      <c r="M2578" s="125">
        <f>G2578*L2578</f>
        <v>0</v>
      </c>
    </row>
    <row r="2579" spans="1:13" s="155" customFormat="1" ht="11.25" outlineLevel="3">
      <c r="A2579" s="151"/>
      <c r="B2579" s="140"/>
      <c r="C2579" s="152" t="s">
        <v>9</v>
      </c>
      <c r="D2579" s="140"/>
      <c r="E2579" s="31">
        <v>0</v>
      </c>
      <c r="F2579" s="95"/>
      <c r="G2579" s="33"/>
      <c r="H2579" s="95"/>
      <c r="I2579" s="153"/>
      <c r="J2579" s="154"/>
      <c r="K2579" s="95"/>
      <c r="L2579" s="95"/>
      <c r="M2579" s="95"/>
    </row>
    <row r="2580" spans="1:13" s="155" customFormat="1" ht="11.25" outlineLevel="3">
      <c r="A2580" s="151"/>
      <c r="B2580" s="140"/>
      <c r="C2580" s="152" t="s">
        <v>44</v>
      </c>
      <c r="D2580" s="140"/>
      <c r="E2580" s="31">
        <v>0</v>
      </c>
      <c r="F2580" s="95"/>
      <c r="G2580" s="33"/>
      <c r="H2580" s="95"/>
      <c r="I2580" s="153"/>
      <c r="J2580" s="154"/>
      <c r="K2580" s="95"/>
      <c r="L2580" s="95"/>
      <c r="M2580" s="95"/>
    </row>
    <row r="2581" spans="1:13" s="155" customFormat="1" ht="11.25" outlineLevel="3">
      <c r="A2581" s="151"/>
      <c r="B2581" s="140"/>
      <c r="C2581" s="152" t="s">
        <v>618</v>
      </c>
      <c r="D2581" s="140"/>
      <c r="E2581" s="31">
        <v>20.3</v>
      </c>
      <c r="F2581" s="95"/>
      <c r="G2581" s="33"/>
      <c r="H2581" s="95"/>
      <c r="I2581" s="153"/>
      <c r="J2581" s="154"/>
      <c r="K2581" s="95"/>
      <c r="L2581" s="95"/>
      <c r="M2581" s="95"/>
    </row>
    <row r="2582" spans="1:13" s="155" customFormat="1" ht="11.25" outlineLevel="3">
      <c r="A2582" s="151"/>
      <c r="B2582" s="140"/>
      <c r="C2582" s="152" t="s">
        <v>1236</v>
      </c>
      <c r="D2582" s="140"/>
      <c r="E2582" s="31">
        <v>27.9</v>
      </c>
      <c r="F2582" s="95"/>
      <c r="G2582" s="33"/>
      <c r="H2582" s="95"/>
      <c r="I2582" s="153"/>
      <c r="J2582" s="154"/>
      <c r="K2582" s="95"/>
      <c r="L2582" s="95"/>
      <c r="M2582" s="95"/>
    </row>
    <row r="2583" spans="1:13" s="155" customFormat="1" ht="11.25" outlineLevel="3">
      <c r="A2583" s="151"/>
      <c r="B2583" s="140"/>
      <c r="C2583" s="152" t="s">
        <v>506</v>
      </c>
      <c r="D2583" s="140"/>
      <c r="E2583" s="31">
        <v>170.5</v>
      </c>
      <c r="F2583" s="95"/>
      <c r="G2583" s="33"/>
      <c r="H2583" s="95"/>
      <c r="I2583" s="153"/>
      <c r="J2583" s="154"/>
      <c r="K2583" s="95"/>
      <c r="L2583" s="95"/>
      <c r="M2583" s="95"/>
    </row>
    <row r="2584" spans="1:13" s="155" customFormat="1" ht="11.25" outlineLevel="3">
      <c r="A2584" s="151"/>
      <c r="B2584" s="140"/>
      <c r="C2584" s="152" t="s">
        <v>1</v>
      </c>
      <c r="D2584" s="140"/>
      <c r="E2584" s="31">
        <v>218.7</v>
      </c>
      <c r="F2584" s="95"/>
      <c r="G2584" s="33"/>
      <c r="H2584" s="95"/>
      <c r="I2584" s="153"/>
      <c r="J2584" s="154"/>
      <c r="K2584" s="95"/>
      <c r="L2584" s="95"/>
      <c r="M2584" s="95"/>
    </row>
    <row r="2585" spans="1:13" s="155" customFormat="1" ht="11.25" outlineLevel="3">
      <c r="A2585" s="151"/>
      <c r="B2585" s="140"/>
      <c r="C2585" s="152" t="s">
        <v>28</v>
      </c>
      <c r="D2585" s="140"/>
      <c r="E2585" s="31">
        <v>0</v>
      </c>
      <c r="F2585" s="95"/>
      <c r="G2585" s="33"/>
      <c r="H2585" s="95"/>
      <c r="I2585" s="153"/>
      <c r="J2585" s="154"/>
      <c r="K2585" s="95"/>
      <c r="L2585" s="95"/>
      <c r="M2585" s="95"/>
    </row>
    <row r="2586" spans="1:13" s="155" customFormat="1" ht="11.25" outlineLevel="3">
      <c r="A2586" s="151"/>
      <c r="B2586" s="140"/>
      <c r="C2586" s="152" t="s">
        <v>44</v>
      </c>
      <c r="D2586" s="140"/>
      <c r="E2586" s="31">
        <v>0</v>
      </c>
      <c r="F2586" s="95"/>
      <c r="G2586" s="33"/>
      <c r="H2586" s="95"/>
      <c r="I2586" s="153"/>
      <c r="J2586" s="154"/>
      <c r="K2586" s="95"/>
      <c r="L2586" s="95"/>
      <c r="M2586" s="95"/>
    </row>
    <row r="2587" spans="1:13" s="155" customFormat="1" ht="11.25" outlineLevel="3">
      <c r="A2587" s="151"/>
      <c r="B2587" s="140"/>
      <c r="C2587" s="152" t="s">
        <v>603</v>
      </c>
      <c r="D2587" s="140"/>
      <c r="E2587" s="31">
        <v>50.6</v>
      </c>
      <c r="F2587" s="95"/>
      <c r="G2587" s="33"/>
      <c r="H2587" s="95"/>
      <c r="I2587" s="153"/>
      <c r="J2587" s="154"/>
      <c r="K2587" s="95"/>
      <c r="L2587" s="95"/>
      <c r="M2587" s="95"/>
    </row>
    <row r="2588" spans="1:13" s="155" customFormat="1" ht="11.25" outlineLevel="3">
      <c r="A2588" s="151"/>
      <c r="B2588" s="140"/>
      <c r="C2588" s="152" t="s">
        <v>682</v>
      </c>
      <c r="D2588" s="140"/>
      <c r="E2588" s="31">
        <v>98.3</v>
      </c>
      <c r="F2588" s="95"/>
      <c r="G2588" s="33"/>
      <c r="H2588" s="95"/>
      <c r="I2588" s="153"/>
      <c r="J2588" s="154"/>
      <c r="K2588" s="95"/>
      <c r="L2588" s="95"/>
      <c r="M2588" s="95"/>
    </row>
    <row r="2589" spans="1:13" s="155" customFormat="1" ht="11.25" outlineLevel="3">
      <c r="A2589" s="151"/>
      <c r="B2589" s="140"/>
      <c r="C2589" s="152" t="s">
        <v>1</v>
      </c>
      <c r="D2589" s="140"/>
      <c r="E2589" s="31">
        <v>148.9</v>
      </c>
      <c r="F2589" s="95"/>
      <c r="G2589" s="33"/>
      <c r="H2589" s="95"/>
      <c r="I2589" s="153"/>
      <c r="J2589" s="154"/>
      <c r="K2589" s="95"/>
      <c r="L2589" s="95"/>
      <c r="M2589" s="95"/>
    </row>
    <row r="2590" spans="1:13" s="155" customFormat="1" ht="11.25" outlineLevel="3">
      <c r="A2590" s="151"/>
      <c r="B2590" s="140"/>
      <c r="C2590" s="152" t="s">
        <v>10</v>
      </c>
      <c r="D2590" s="140"/>
      <c r="E2590" s="31">
        <v>0</v>
      </c>
      <c r="F2590" s="95"/>
      <c r="G2590" s="33"/>
      <c r="H2590" s="95"/>
      <c r="I2590" s="153"/>
      <c r="J2590" s="154"/>
      <c r="K2590" s="95"/>
      <c r="L2590" s="95"/>
      <c r="M2590" s="95"/>
    </row>
    <row r="2591" spans="1:13" s="155" customFormat="1" ht="11.25" outlineLevel="3">
      <c r="A2591" s="151"/>
      <c r="B2591" s="140"/>
      <c r="C2591" s="152" t="s">
        <v>44</v>
      </c>
      <c r="D2591" s="140"/>
      <c r="E2591" s="31">
        <v>0</v>
      </c>
      <c r="F2591" s="95"/>
      <c r="G2591" s="33"/>
      <c r="H2591" s="95"/>
      <c r="I2591" s="153"/>
      <c r="J2591" s="154"/>
      <c r="K2591" s="95"/>
      <c r="L2591" s="95"/>
      <c r="M2591" s="95"/>
    </row>
    <row r="2592" spans="1:13" s="155" customFormat="1" ht="11.25" outlineLevel="3">
      <c r="A2592" s="151"/>
      <c r="B2592" s="140"/>
      <c r="C2592" s="152" t="s">
        <v>900</v>
      </c>
      <c r="D2592" s="140"/>
      <c r="E2592" s="31">
        <v>47.6</v>
      </c>
      <c r="F2592" s="95"/>
      <c r="G2592" s="33"/>
      <c r="H2592" s="95"/>
      <c r="I2592" s="153"/>
      <c r="J2592" s="154"/>
      <c r="K2592" s="95"/>
      <c r="L2592" s="95"/>
      <c r="M2592" s="95"/>
    </row>
    <row r="2593" spans="1:13" s="155" customFormat="1" ht="11.25" outlineLevel="3">
      <c r="A2593" s="151"/>
      <c r="B2593" s="140"/>
      <c r="C2593" s="152" t="s">
        <v>901</v>
      </c>
      <c r="D2593" s="140"/>
      <c r="E2593" s="31">
        <v>48.1</v>
      </c>
      <c r="F2593" s="95"/>
      <c r="G2593" s="33"/>
      <c r="H2593" s="95"/>
      <c r="I2593" s="153"/>
      <c r="J2593" s="154"/>
      <c r="K2593" s="95"/>
      <c r="L2593" s="95"/>
      <c r="M2593" s="95"/>
    </row>
    <row r="2594" spans="1:13" s="155" customFormat="1" ht="11.25" outlineLevel="3">
      <c r="A2594" s="151"/>
      <c r="B2594" s="140"/>
      <c r="C2594" s="152" t="s">
        <v>903</v>
      </c>
      <c r="D2594" s="140"/>
      <c r="E2594" s="31">
        <v>46.1</v>
      </c>
      <c r="F2594" s="95"/>
      <c r="G2594" s="33"/>
      <c r="H2594" s="95"/>
      <c r="I2594" s="153"/>
      <c r="J2594" s="154"/>
      <c r="K2594" s="95"/>
      <c r="L2594" s="95"/>
      <c r="M2594" s="95"/>
    </row>
    <row r="2595" spans="1:13" s="155" customFormat="1" ht="11.25" outlineLevel="3">
      <c r="A2595" s="151"/>
      <c r="B2595" s="140"/>
      <c r="C2595" s="152" t="s">
        <v>1075</v>
      </c>
      <c r="D2595" s="140"/>
      <c r="E2595" s="31">
        <v>117</v>
      </c>
      <c r="F2595" s="95"/>
      <c r="G2595" s="33"/>
      <c r="H2595" s="95"/>
      <c r="I2595" s="153"/>
      <c r="J2595" s="154"/>
      <c r="K2595" s="95"/>
      <c r="L2595" s="95"/>
      <c r="M2595" s="95"/>
    </row>
    <row r="2596" spans="1:13" s="155" customFormat="1" ht="11.25" outlineLevel="3">
      <c r="A2596" s="151"/>
      <c r="B2596" s="140"/>
      <c r="C2596" s="152" t="s">
        <v>1</v>
      </c>
      <c r="D2596" s="140"/>
      <c r="E2596" s="31">
        <v>258.8</v>
      </c>
      <c r="F2596" s="95"/>
      <c r="G2596" s="33"/>
      <c r="H2596" s="95"/>
      <c r="I2596" s="153"/>
      <c r="J2596" s="154"/>
      <c r="K2596" s="95"/>
      <c r="L2596" s="95"/>
      <c r="M2596" s="95"/>
    </row>
    <row r="2597" spans="1:13" s="57" customFormat="1" ht="24" outlineLevel="2">
      <c r="A2597" s="120">
        <v>2</v>
      </c>
      <c r="B2597" s="121" t="s">
        <v>414</v>
      </c>
      <c r="C2597" s="122" t="s">
        <v>1921</v>
      </c>
      <c r="D2597" s="123" t="s">
        <v>41</v>
      </c>
      <c r="E2597" s="24">
        <v>626.40000000000009</v>
      </c>
      <c r="F2597" s="94">
        <v>0</v>
      </c>
      <c r="G2597" s="24">
        <f>E2597*(1+F2597/100)</f>
        <v>626.40000000000009</v>
      </c>
      <c r="H2597" s="94"/>
      <c r="I2597" s="119">
        <f>G2597*H2597</f>
        <v>0</v>
      </c>
      <c r="J2597" s="124">
        <v>1.0630000000000001E-2</v>
      </c>
      <c r="K2597" s="125">
        <f>G2597*J2597</f>
        <v>6.6586320000000017</v>
      </c>
      <c r="L2597" s="124"/>
      <c r="M2597" s="125">
        <f>G2597*L2597</f>
        <v>0</v>
      </c>
    </row>
    <row r="2598" spans="1:13" s="155" customFormat="1" ht="11.25" outlineLevel="3">
      <c r="A2598" s="151"/>
      <c r="B2598" s="140"/>
      <c r="C2598" s="152" t="s">
        <v>457</v>
      </c>
      <c r="D2598" s="140"/>
      <c r="E2598" s="31">
        <v>626.40000000000009</v>
      </c>
      <c r="F2598" s="95"/>
      <c r="G2598" s="33"/>
      <c r="H2598" s="95"/>
      <c r="I2598" s="153"/>
      <c r="J2598" s="154"/>
      <c r="K2598" s="95"/>
      <c r="L2598" s="95"/>
      <c r="M2598" s="95"/>
    </row>
    <row r="2599" spans="1:13" s="57" customFormat="1" ht="24" outlineLevel="2">
      <c r="A2599" s="120">
        <v>3</v>
      </c>
      <c r="B2599" s="121" t="s">
        <v>71</v>
      </c>
      <c r="C2599" s="122" t="s">
        <v>2102</v>
      </c>
      <c r="D2599" s="123" t="s">
        <v>41</v>
      </c>
      <c r="E2599" s="24">
        <v>367.6</v>
      </c>
      <c r="F2599" s="94">
        <v>15</v>
      </c>
      <c r="G2599" s="24">
        <f>E2599*(1+F2599/100)</f>
        <v>422.74</v>
      </c>
      <c r="H2599" s="94"/>
      <c r="I2599" s="119">
        <f>G2599*H2599</f>
        <v>0</v>
      </c>
      <c r="J2599" s="124"/>
      <c r="K2599" s="125">
        <f>G2599*J2599</f>
        <v>0</v>
      </c>
      <c r="L2599" s="124"/>
      <c r="M2599" s="125">
        <f>G2599*L2599</f>
        <v>0</v>
      </c>
    </row>
    <row r="2600" spans="1:13" s="155" customFormat="1" ht="11.25" outlineLevel="3">
      <c r="A2600" s="151"/>
      <c r="B2600" s="140"/>
      <c r="C2600" s="152" t="s">
        <v>9</v>
      </c>
      <c r="D2600" s="140"/>
      <c r="E2600" s="31">
        <v>0</v>
      </c>
      <c r="F2600" s="95"/>
      <c r="G2600" s="33"/>
      <c r="H2600" s="95"/>
      <c r="I2600" s="153"/>
      <c r="J2600" s="154"/>
      <c r="K2600" s="95"/>
      <c r="L2600" s="95"/>
      <c r="M2600" s="95"/>
    </row>
    <row r="2601" spans="1:13" s="155" customFormat="1" ht="11.25" outlineLevel="3">
      <c r="A2601" s="151"/>
      <c r="B2601" s="140"/>
      <c r="C2601" s="152" t="s">
        <v>44</v>
      </c>
      <c r="D2601" s="140"/>
      <c r="E2601" s="31">
        <v>0</v>
      </c>
      <c r="F2601" s="95"/>
      <c r="G2601" s="33"/>
      <c r="H2601" s="95"/>
      <c r="I2601" s="153"/>
      <c r="J2601" s="154"/>
      <c r="K2601" s="95"/>
      <c r="L2601" s="95"/>
      <c r="M2601" s="95"/>
    </row>
    <row r="2602" spans="1:13" s="155" customFormat="1" ht="11.25" outlineLevel="3">
      <c r="A2602" s="151"/>
      <c r="B2602" s="140"/>
      <c r="C2602" s="152" t="s">
        <v>618</v>
      </c>
      <c r="D2602" s="140"/>
      <c r="E2602" s="31">
        <v>20.3</v>
      </c>
      <c r="F2602" s="95"/>
      <c r="G2602" s="33"/>
      <c r="H2602" s="95"/>
      <c r="I2602" s="153"/>
      <c r="J2602" s="154"/>
      <c r="K2602" s="95"/>
      <c r="L2602" s="95"/>
      <c r="M2602" s="95"/>
    </row>
    <row r="2603" spans="1:13" s="155" customFormat="1" ht="11.25" outlineLevel="3">
      <c r="A2603" s="151"/>
      <c r="B2603" s="140"/>
      <c r="C2603" s="152" t="s">
        <v>1236</v>
      </c>
      <c r="D2603" s="140"/>
      <c r="E2603" s="31">
        <v>27.9</v>
      </c>
      <c r="F2603" s="95"/>
      <c r="G2603" s="33"/>
      <c r="H2603" s="95"/>
      <c r="I2603" s="153"/>
      <c r="J2603" s="154"/>
      <c r="K2603" s="95"/>
      <c r="L2603" s="95"/>
      <c r="M2603" s="95"/>
    </row>
    <row r="2604" spans="1:13" s="155" customFormat="1" ht="11.25" outlineLevel="3">
      <c r="A2604" s="151"/>
      <c r="B2604" s="140"/>
      <c r="C2604" s="152" t="s">
        <v>506</v>
      </c>
      <c r="D2604" s="140"/>
      <c r="E2604" s="31">
        <v>170.5</v>
      </c>
      <c r="F2604" s="95"/>
      <c r="G2604" s="33"/>
      <c r="H2604" s="95"/>
      <c r="I2604" s="153"/>
      <c r="J2604" s="154"/>
      <c r="K2604" s="95"/>
      <c r="L2604" s="95"/>
      <c r="M2604" s="95"/>
    </row>
    <row r="2605" spans="1:13" s="155" customFormat="1" ht="11.25" outlineLevel="3">
      <c r="A2605" s="151"/>
      <c r="B2605" s="140"/>
      <c r="C2605" s="152" t="s">
        <v>1</v>
      </c>
      <c r="D2605" s="140"/>
      <c r="E2605" s="31">
        <v>218.7</v>
      </c>
      <c r="F2605" s="95"/>
      <c r="G2605" s="33"/>
      <c r="H2605" s="95"/>
      <c r="I2605" s="153"/>
      <c r="J2605" s="154"/>
      <c r="K2605" s="95"/>
      <c r="L2605" s="95"/>
      <c r="M2605" s="95"/>
    </row>
    <row r="2606" spans="1:13" s="155" customFormat="1" ht="11.25" outlineLevel="3">
      <c r="A2606" s="151"/>
      <c r="B2606" s="140"/>
      <c r="C2606" s="152" t="s">
        <v>28</v>
      </c>
      <c r="D2606" s="140"/>
      <c r="E2606" s="31">
        <v>0</v>
      </c>
      <c r="F2606" s="95"/>
      <c r="G2606" s="33"/>
      <c r="H2606" s="95"/>
      <c r="I2606" s="153"/>
      <c r="J2606" s="154"/>
      <c r="K2606" s="95"/>
      <c r="L2606" s="95"/>
      <c r="M2606" s="95"/>
    </row>
    <row r="2607" spans="1:13" s="155" customFormat="1" ht="11.25" outlineLevel="3">
      <c r="A2607" s="151"/>
      <c r="B2607" s="140"/>
      <c r="C2607" s="152" t="s">
        <v>44</v>
      </c>
      <c r="D2607" s="140"/>
      <c r="E2607" s="31">
        <v>0</v>
      </c>
      <c r="F2607" s="95"/>
      <c r="G2607" s="33"/>
      <c r="H2607" s="95"/>
      <c r="I2607" s="153"/>
      <c r="J2607" s="154"/>
      <c r="K2607" s="95"/>
      <c r="L2607" s="95"/>
      <c r="M2607" s="95"/>
    </row>
    <row r="2608" spans="1:13" s="155" customFormat="1" ht="11.25" outlineLevel="3">
      <c r="A2608" s="151"/>
      <c r="B2608" s="140"/>
      <c r="C2608" s="152" t="s">
        <v>603</v>
      </c>
      <c r="D2608" s="140"/>
      <c r="E2608" s="31">
        <v>50.6</v>
      </c>
      <c r="F2608" s="95"/>
      <c r="G2608" s="33"/>
      <c r="H2608" s="95"/>
      <c r="I2608" s="153"/>
      <c r="J2608" s="154"/>
      <c r="K2608" s="95"/>
      <c r="L2608" s="95"/>
      <c r="M2608" s="95"/>
    </row>
    <row r="2609" spans="1:13" s="155" customFormat="1" ht="11.25" outlineLevel="3">
      <c r="A2609" s="151"/>
      <c r="B2609" s="140"/>
      <c r="C2609" s="152" t="s">
        <v>682</v>
      </c>
      <c r="D2609" s="140"/>
      <c r="E2609" s="31">
        <v>98.3</v>
      </c>
      <c r="F2609" s="95"/>
      <c r="G2609" s="33"/>
      <c r="H2609" s="95"/>
      <c r="I2609" s="153"/>
      <c r="J2609" s="154"/>
      <c r="K2609" s="95"/>
      <c r="L2609" s="95"/>
      <c r="M2609" s="95"/>
    </row>
    <row r="2610" spans="1:13" s="155" customFormat="1" ht="11.25" outlineLevel="3">
      <c r="A2610" s="151"/>
      <c r="B2610" s="140"/>
      <c r="C2610" s="152" t="s">
        <v>1</v>
      </c>
      <c r="D2610" s="140"/>
      <c r="E2610" s="31">
        <v>148.9</v>
      </c>
      <c r="F2610" s="95"/>
      <c r="G2610" s="33"/>
      <c r="H2610" s="95"/>
      <c r="I2610" s="153"/>
      <c r="J2610" s="154"/>
      <c r="K2610" s="95"/>
      <c r="L2610" s="95"/>
      <c r="M2610" s="95"/>
    </row>
    <row r="2611" spans="1:13" s="57" customFormat="1" ht="24" outlineLevel="2">
      <c r="A2611" s="120">
        <v>4</v>
      </c>
      <c r="B2611" s="121" t="s">
        <v>72</v>
      </c>
      <c r="C2611" s="122" t="s">
        <v>2065</v>
      </c>
      <c r="D2611" s="123" t="s">
        <v>41</v>
      </c>
      <c r="E2611" s="24">
        <v>258.8</v>
      </c>
      <c r="F2611" s="94">
        <v>15</v>
      </c>
      <c r="G2611" s="24">
        <f>E2611*(1+F2611/100)</f>
        <v>297.62</v>
      </c>
      <c r="H2611" s="94"/>
      <c r="I2611" s="119">
        <f>G2611*H2611</f>
        <v>0</v>
      </c>
      <c r="J2611" s="124"/>
      <c r="K2611" s="125">
        <f>G2611*J2611</f>
        <v>0</v>
      </c>
      <c r="L2611" s="124"/>
      <c r="M2611" s="125">
        <f>G2611*L2611</f>
        <v>0</v>
      </c>
    </row>
    <row r="2612" spans="1:13" s="155" customFormat="1" ht="11.25" outlineLevel="3">
      <c r="A2612" s="151"/>
      <c r="B2612" s="140"/>
      <c r="C2612" s="152" t="s">
        <v>10</v>
      </c>
      <c r="D2612" s="140"/>
      <c r="E2612" s="31">
        <v>0</v>
      </c>
      <c r="F2612" s="95"/>
      <c r="G2612" s="33"/>
      <c r="H2612" s="95"/>
      <c r="I2612" s="153"/>
      <c r="J2612" s="154"/>
      <c r="K2612" s="95"/>
      <c r="L2612" s="95"/>
      <c r="M2612" s="95"/>
    </row>
    <row r="2613" spans="1:13" s="155" customFormat="1" ht="11.25" outlineLevel="3">
      <c r="A2613" s="151"/>
      <c r="B2613" s="140"/>
      <c r="C2613" s="152" t="s">
        <v>44</v>
      </c>
      <c r="D2613" s="140"/>
      <c r="E2613" s="31">
        <v>0</v>
      </c>
      <c r="F2613" s="95"/>
      <c r="G2613" s="33"/>
      <c r="H2613" s="95"/>
      <c r="I2613" s="153"/>
      <c r="J2613" s="154"/>
      <c r="K2613" s="95"/>
      <c r="L2613" s="95"/>
      <c r="M2613" s="95"/>
    </row>
    <row r="2614" spans="1:13" s="155" customFormat="1" ht="11.25" outlineLevel="3">
      <c r="A2614" s="151"/>
      <c r="B2614" s="140"/>
      <c r="C2614" s="152" t="s">
        <v>900</v>
      </c>
      <c r="D2614" s="140"/>
      <c r="E2614" s="31">
        <v>47.6</v>
      </c>
      <c r="F2614" s="95"/>
      <c r="G2614" s="33"/>
      <c r="H2614" s="95"/>
      <c r="I2614" s="153"/>
      <c r="J2614" s="154"/>
      <c r="K2614" s="95"/>
      <c r="L2614" s="95"/>
      <c r="M2614" s="95"/>
    </row>
    <row r="2615" spans="1:13" s="155" customFormat="1" ht="11.25" outlineLevel="3">
      <c r="A2615" s="151"/>
      <c r="B2615" s="140"/>
      <c r="C2615" s="152" t="s">
        <v>901</v>
      </c>
      <c r="D2615" s="140"/>
      <c r="E2615" s="31">
        <v>48.1</v>
      </c>
      <c r="F2615" s="95"/>
      <c r="G2615" s="33"/>
      <c r="H2615" s="95"/>
      <c r="I2615" s="153"/>
      <c r="J2615" s="154"/>
      <c r="K2615" s="95"/>
      <c r="L2615" s="95"/>
      <c r="M2615" s="95"/>
    </row>
    <row r="2616" spans="1:13" s="155" customFormat="1" ht="11.25" outlineLevel="3">
      <c r="A2616" s="151"/>
      <c r="B2616" s="140"/>
      <c r="C2616" s="152" t="s">
        <v>903</v>
      </c>
      <c r="D2616" s="140"/>
      <c r="E2616" s="31">
        <v>46.1</v>
      </c>
      <c r="F2616" s="95"/>
      <c r="G2616" s="33"/>
      <c r="H2616" s="95"/>
      <c r="I2616" s="153"/>
      <c r="J2616" s="154"/>
      <c r="K2616" s="95"/>
      <c r="L2616" s="95"/>
      <c r="M2616" s="95"/>
    </row>
    <row r="2617" spans="1:13" s="155" customFormat="1" ht="11.25" outlineLevel="3">
      <c r="A2617" s="151"/>
      <c r="B2617" s="140"/>
      <c r="C2617" s="152" t="s">
        <v>1075</v>
      </c>
      <c r="D2617" s="140"/>
      <c r="E2617" s="31">
        <v>117</v>
      </c>
      <c r="F2617" s="95"/>
      <c r="G2617" s="33"/>
      <c r="H2617" s="95"/>
      <c r="I2617" s="153"/>
      <c r="J2617" s="154"/>
      <c r="K2617" s="95"/>
      <c r="L2617" s="95"/>
      <c r="M2617" s="95"/>
    </row>
    <row r="2618" spans="1:13" s="155" customFormat="1" ht="11.25" outlineLevel="3">
      <c r="A2618" s="151"/>
      <c r="B2618" s="140"/>
      <c r="C2618" s="152" t="s">
        <v>1</v>
      </c>
      <c r="D2618" s="140"/>
      <c r="E2618" s="31">
        <v>258.8</v>
      </c>
      <c r="F2618" s="95"/>
      <c r="G2618" s="33"/>
      <c r="H2618" s="95"/>
      <c r="I2618" s="153"/>
      <c r="J2618" s="154"/>
      <c r="K2618" s="95"/>
      <c r="L2618" s="95"/>
      <c r="M2618" s="95"/>
    </row>
    <row r="2619" spans="1:13" s="57" customFormat="1" ht="36" outlineLevel="2">
      <c r="A2619" s="120">
        <v>5</v>
      </c>
      <c r="B2619" s="121" t="s">
        <v>2754</v>
      </c>
      <c r="C2619" s="122" t="s">
        <v>2146</v>
      </c>
      <c r="D2619" s="123" t="s">
        <v>41</v>
      </c>
      <c r="E2619" s="24">
        <v>805.60000000000014</v>
      </c>
      <c r="F2619" s="94">
        <v>0</v>
      </c>
      <c r="G2619" s="24">
        <f>E2619*(1+F2619/100)</f>
        <v>805.60000000000014</v>
      </c>
      <c r="H2619" s="94"/>
      <c r="I2619" s="119">
        <f>G2619*H2619</f>
        <v>0</v>
      </c>
      <c r="J2619" s="124">
        <v>4.0000000000000003E-5</v>
      </c>
      <c r="K2619" s="125">
        <f>G2619*J2619</f>
        <v>3.222400000000001E-2</v>
      </c>
      <c r="L2619" s="124"/>
      <c r="M2619" s="125">
        <f>G2619*L2619</f>
        <v>0</v>
      </c>
    </row>
    <row r="2620" spans="1:13" s="155" customFormat="1" ht="11.25" outlineLevel="3">
      <c r="A2620" s="151"/>
      <c r="B2620" s="140"/>
      <c r="C2620" s="152" t="s">
        <v>362</v>
      </c>
      <c r="D2620" s="140"/>
      <c r="E2620" s="31">
        <v>218.7</v>
      </c>
      <c r="F2620" s="95"/>
      <c r="G2620" s="33"/>
      <c r="H2620" s="95"/>
      <c r="I2620" s="153"/>
      <c r="J2620" s="154"/>
      <c r="K2620" s="95"/>
      <c r="L2620" s="95"/>
      <c r="M2620" s="95"/>
    </row>
    <row r="2621" spans="1:13" s="155" customFormat="1" ht="11.25" outlineLevel="3">
      <c r="A2621" s="151"/>
      <c r="B2621" s="140"/>
      <c r="C2621" s="152" t="s">
        <v>385</v>
      </c>
      <c r="D2621" s="140"/>
      <c r="E2621" s="31">
        <v>148.9</v>
      </c>
      <c r="F2621" s="95"/>
      <c r="G2621" s="33"/>
      <c r="H2621" s="95"/>
      <c r="I2621" s="153"/>
      <c r="J2621" s="154"/>
      <c r="K2621" s="95"/>
      <c r="L2621" s="95"/>
      <c r="M2621" s="95"/>
    </row>
    <row r="2622" spans="1:13" s="155" customFormat="1" ht="11.25" outlineLevel="3">
      <c r="A2622" s="151"/>
      <c r="B2622" s="140"/>
      <c r="C2622" s="152" t="s">
        <v>363</v>
      </c>
      <c r="D2622" s="140"/>
      <c r="E2622" s="31">
        <v>258.8</v>
      </c>
      <c r="F2622" s="95"/>
      <c r="G2622" s="33"/>
      <c r="H2622" s="95"/>
      <c r="I2622" s="153"/>
      <c r="J2622" s="154"/>
      <c r="K2622" s="95"/>
      <c r="L2622" s="95"/>
      <c r="M2622" s="95"/>
    </row>
    <row r="2623" spans="1:13" s="155" customFormat="1" ht="11.25" outlineLevel="3">
      <c r="A2623" s="151"/>
      <c r="B2623" s="140"/>
      <c r="C2623" s="152" t="s">
        <v>1</v>
      </c>
      <c r="D2623" s="140"/>
      <c r="E2623" s="31">
        <v>626.40000000000009</v>
      </c>
      <c r="F2623" s="95"/>
      <c r="G2623" s="33"/>
      <c r="H2623" s="95"/>
      <c r="I2623" s="153"/>
      <c r="J2623" s="154"/>
      <c r="K2623" s="95"/>
      <c r="L2623" s="95"/>
      <c r="M2623" s="95"/>
    </row>
    <row r="2624" spans="1:13" s="155" customFormat="1" ht="11.25" outlineLevel="3">
      <c r="A2624" s="151"/>
      <c r="B2624" s="140"/>
      <c r="C2624" s="152" t="s">
        <v>8</v>
      </c>
      <c r="D2624" s="140"/>
      <c r="E2624" s="31">
        <v>0</v>
      </c>
      <c r="F2624" s="95"/>
      <c r="G2624" s="33"/>
      <c r="H2624" s="95"/>
      <c r="I2624" s="153"/>
      <c r="J2624" s="154"/>
      <c r="K2624" s="95"/>
      <c r="L2624" s="95"/>
      <c r="M2624" s="95"/>
    </row>
    <row r="2625" spans="1:13" s="155" customFormat="1" ht="11.25" outlineLevel="3">
      <c r="A2625" s="151"/>
      <c r="B2625" s="140"/>
      <c r="C2625" s="152" t="s">
        <v>43</v>
      </c>
      <c r="D2625" s="140"/>
      <c r="E2625" s="31">
        <v>0</v>
      </c>
      <c r="F2625" s="95"/>
      <c r="G2625" s="33"/>
      <c r="H2625" s="95"/>
      <c r="I2625" s="153"/>
      <c r="J2625" s="154"/>
      <c r="K2625" s="95"/>
      <c r="L2625" s="95"/>
      <c r="M2625" s="95"/>
    </row>
    <row r="2626" spans="1:13" s="155" customFormat="1" ht="11.25" outlineLevel="3">
      <c r="A2626" s="151"/>
      <c r="B2626" s="140"/>
      <c r="C2626" s="152" t="s">
        <v>556</v>
      </c>
      <c r="D2626" s="140"/>
      <c r="E2626" s="31">
        <v>46.6</v>
      </c>
      <c r="F2626" s="95"/>
      <c r="G2626" s="33"/>
      <c r="H2626" s="95"/>
      <c r="I2626" s="153"/>
      <c r="J2626" s="154"/>
      <c r="K2626" s="95"/>
      <c r="L2626" s="95"/>
      <c r="M2626" s="95"/>
    </row>
    <row r="2627" spans="1:13" s="155" customFormat="1" ht="11.25" outlineLevel="3">
      <c r="A2627" s="151"/>
      <c r="B2627" s="140"/>
      <c r="C2627" s="152" t="s">
        <v>557</v>
      </c>
      <c r="D2627" s="140"/>
      <c r="E2627" s="31">
        <v>45.7</v>
      </c>
      <c r="F2627" s="95"/>
      <c r="G2627" s="33"/>
      <c r="H2627" s="95"/>
      <c r="I2627" s="153"/>
      <c r="J2627" s="154"/>
      <c r="K2627" s="95"/>
      <c r="L2627" s="95"/>
      <c r="M2627" s="95"/>
    </row>
    <row r="2628" spans="1:13" s="155" customFormat="1" ht="11.25" outlineLevel="3">
      <c r="A2628" s="151"/>
      <c r="B2628" s="140"/>
      <c r="C2628" s="152" t="s">
        <v>558</v>
      </c>
      <c r="D2628" s="140"/>
      <c r="E2628" s="31">
        <v>19.899999999999999</v>
      </c>
      <c r="F2628" s="95"/>
      <c r="G2628" s="33"/>
      <c r="H2628" s="95"/>
      <c r="I2628" s="153"/>
      <c r="J2628" s="154"/>
      <c r="K2628" s="95"/>
      <c r="L2628" s="95"/>
      <c r="M2628" s="95"/>
    </row>
    <row r="2629" spans="1:13" s="155" customFormat="1" ht="11.25" outlineLevel="3">
      <c r="A2629" s="151"/>
      <c r="B2629" s="140"/>
      <c r="C2629" s="152" t="s">
        <v>559</v>
      </c>
      <c r="D2629" s="140"/>
      <c r="E2629" s="31">
        <v>67</v>
      </c>
      <c r="F2629" s="95"/>
      <c r="G2629" s="33"/>
      <c r="H2629" s="95"/>
      <c r="I2629" s="153"/>
      <c r="J2629" s="154"/>
      <c r="K2629" s="95"/>
      <c r="L2629" s="95"/>
      <c r="M2629" s="95"/>
    </row>
    <row r="2630" spans="1:13" s="155" customFormat="1" ht="11.25" outlineLevel="3">
      <c r="A2630" s="151"/>
      <c r="B2630" s="140"/>
      <c r="C2630" s="152" t="s">
        <v>1</v>
      </c>
      <c r="D2630" s="140"/>
      <c r="E2630" s="31">
        <v>179.2</v>
      </c>
      <c r="F2630" s="95"/>
      <c r="G2630" s="33"/>
      <c r="H2630" s="95"/>
      <c r="I2630" s="153"/>
      <c r="J2630" s="154"/>
      <c r="K2630" s="95"/>
      <c r="L2630" s="95"/>
      <c r="M2630" s="95"/>
    </row>
    <row r="2631" spans="1:13" s="57" customFormat="1" ht="24" outlineLevel="2">
      <c r="A2631" s="120">
        <v>6</v>
      </c>
      <c r="B2631" s="121" t="s">
        <v>2755</v>
      </c>
      <c r="C2631" s="122" t="s">
        <v>2756</v>
      </c>
      <c r="D2631" s="123" t="s">
        <v>11</v>
      </c>
      <c r="E2631" s="24">
        <v>1585.095</v>
      </c>
      <c r="F2631" s="94">
        <v>0</v>
      </c>
      <c r="G2631" s="24">
        <f>E2631*(1+F2631/100)</f>
        <v>1585.095</v>
      </c>
      <c r="H2631" s="94"/>
      <c r="I2631" s="119">
        <f>G2631*H2631</f>
        <v>0</v>
      </c>
      <c r="J2631" s="124">
        <v>3.0000000000000001E-5</v>
      </c>
      <c r="K2631" s="125">
        <f>G2631*J2631</f>
        <v>4.7552850000000001E-2</v>
      </c>
      <c r="L2631" s="124"/>
      <c r="M2631" s="125">
        <f>G2631*L2631</f>
        <v>0</v>
      </c>
    </row>
    <row r="2632" spans="1:13" s="57" customFormat="1" ht="12" outlineLevel="2">
      <c r="A2632" s="120">
        <v>7</v>
      </c>
      <c r="B2632" s="121" t="s">
        <v>73</v>
      </c>
      <c r="C2632" s="122" t="s">
        <v>1746</v>
      </c>
      <c r="D2632" s="123" t="s">
        <v>11</v>
      </c>
      <c r="E2632" s="24">
        <v>1585.0950000000003</v>
      </c>
      <c r="F2632" s="94">
        <v>10</v>
      </c>
      <c r="G2632" s="24">
        <f>E2632*(1+F2632/100)</f>
        <v>1743.6045000000004</v>
      </c>
      <c r="H2632" s="94"/>
      <c r="I2632" s="119">
        <f>G2632*H2632</f>
        <v>0</v>
      </c>
      <c r="J2632" s="124"/>
      <c r="K2632" s="125">
        <f>G2632*J2632</f>
        <v>0</v>
      </c>
      <c r="L2632" s="124"/>
      <c r="M2632" s="125">
        <f>G2632*L2632</f>
        <v>0</v>
      </c>
    </row>
    <row r="2633" spans="1:13" s="155" customFormat="1" ht="11.25" outlineLevel="3">
      <c r="A2633" s="151"/>
      <c r="B2633" s="140"/>
      <c r="C2633" s="152" t="s">
        <v>1617</v>
      </c>
      <c r="D2633" s="140"/>
      <c r="E2633" s="31">
        <v>0</v>
      </c>
      <c r="F2633" s="95"/>
      <c r="G2633" s="33"/>
      <c r="H2633" s="95"/>
      <c r="I2633" s="153"/>
      <c r="J2633" s="154"/>
      <c r="K2633" s="95"/>
      <c r="L2633" s="95"/>
      <c r="M2633" s="95"/>
    </row>
    <row r="2634" spans="1:13" s="155" customFormat="1" ht="11.25" outlineLevel="3">
      <c r="A2634" s="151"/>
      <c r="B2634" s="140"/>
      <c r="C2634" s="152" t="s">
        <v>2</v>
      </c>
      <c r="D2634" s="140"/>
      <c r="E2634" s="31">
        <v>0</v>
      </c>
      <c r="F2634" s="95"/>
      <c r="G2634" s="33"/>
      <c r="H2634" s="95"/>
      <c r="I2634" s="153"/>
      <c r="J2634" s="154"/>
      <c r="K2634" s="95"/>
      <c r="L2634" s="95"/>
      <c r="M2634" s="95"/>
    </row>
    <row r="2635" spans="1:13" s="155" customFormat="1" ht="11.25" outlineLevel="3">
      <c r="A2635" s="151"/>
      <c r="B2635" s="140"/>
      <c r="C2635" s="152" t="s">
        <v>460</v>
      </c>
      <c r="D2635" s="140"/>
      <c r="E2635" s="31">
        <v>0</v>
      </c>
      <c r="F2635" s="95"/>
      <c r="G2635" s="33"/>
      <c r="H2635" s="95"/>
      <c r="I2635" s="153"/>
      <c r="J2635" s="154"/>
      <c r="K2635" s="95"/>
      <c r="L2635" s="95"/>
      <c r="M2635" s="95"/>
    </row>
    <row r="2636" spans="1:13" s="155" customFormat="1" ht="22.5" outlineLevel="3">
      <c r="A2636" s="151"/>
      <c r="B2636" s="140"/>
      <c r="C2636" s="152" t="s">
        <v>1437</v>
      </c>
      <c r="D2636" s="140"/>
      <c r="E2636" s="31">
        <v>32.69</v>
      </c>
      <c r="F2636" s="95"/>
      <c r="G2636" s="33"/>
      <c r="H2636" s="95"/>
      <c r="I2636" s="153"/>
      <c r="J2636" s="154"/>
      <c r="K2636" s="95"/>
      <c r="L2636" s="95"/>
      <c r="M2636" s="95"/>
    </row>
    <row r="2637" spans="1:13" s="155" customFormat="1" ht="22.5" outlineLevel="3">
      <c r="A2637" s="151"/>
      <c r="B2637" s="140"/>
      <c r="C2637" s="152" t="s">
        <v>1357</v>
      </c>
      <c r="D2637" s="140"/>
      <c r="E2637" s="31">
        <v>29.769999999999996</v>
      </c>
      <c r="F2637" s="95"/>
      <c r="G2637" s="33"/>
      <c r="H2637" s="95"/>
      <c r="I2637" s="153"/>
      <c r="J2637" s="154"/>
      <c r="K2637" s="95"/>
      <c r="L2637" s="95"/>
      <c r="M2637" s="95"/>
    </row>
    <row r="2638" spans="1:13" s="155" customFormat="1" ht="11.25" outlineLevel="3">
      <c r="A2638" s="151"/>
      <c r="B2638" s="140"/>
      <c r="C2638" s="152" t="s">
        <v>1172</v>
      </c>
      <c r="D2638" s="140"/>
      <c r="E2638" s="31">
        <v>10.889999999999999</v>
      </c>
      <c r="F2638" s="95"/>
      <c r="G2638" s="33"/>
      <c r="H2638" s="95"/>
      <c r="I2638" s="153"/>
      <c r="J2638" s="154"/>
      <c r="K2638" s="95"/>
      <c r="L2638" s="95"/>
      <c r="M2638" s="95"/>
    </row>
    <row r="2639" spans="1:13" s="155" customFormat="1" ht="22.5" outlineLevel="3">
      <c r="A2639" s="151"/>
      <c r="B2639" s="140"/>
      <c r="C2639" s="152" t="s">
        <v>1870</v>
      </c>
      <c r="D2639" s="140"/>
      <c r="E2639" s="31">
        <v>32.869999999999997</v>
      </c>
      <c r="F2639" s="95"/>
      <c r="G2639" s="33"/>
      <c r="H2639" s="95"/>
      <c r="I2639" s="153"/>
      <c r="J2639" s="154"/>
      <c r="K2639" s="95"/>
      <c r="L2639" s="95"/>
      <c r="M2639" s="95"/>
    </row>
    <row r="2640" spans="1:13" s="155" customFormat="1" ht="22.5" outlineLevel="3">
      <c r="A2640" s="151"/>
      <c r="B2640" s="140"/>
      <c r="C2640" s="152" t="s">
        <v>1818</v>
      </c>
      <c r="D2640" s="140"/>
      <c r="E2640" s="31">
        <v>18.170000000000002</v>
      </c>
      <c r="F2640" s="95"/>
      <c r="G2640" s="33"/>
      <c r="H2640" s="95"/>
      <c r="I2640" s="153"/>
      <c r="J2640" s="154"/>
      <c r="K2640" s="95"/>
      <c r="L2640" s="95"/>
      <c r="M2640" s="95"/>
    </row>
    <row r="2641" spans="1:13" s="155" customFormat="1" ht="22.5" outlineLevel="3">
      <c r="A2641" s="151"/>
      <c r="B2641" s="140"/>
      <c r="C2641" s="152" t="s">
        <v>1407</v>
      </c>
      <c r="D2641" s="140"/>
      <c r="E2641" s="31">
        <v>31.66</v>
      </c>
      <c r="F2641" s="95"/>
      <c r="G2641" s="33"/>
      <c r="H2641" s="95"/>
      <c r="I2641" s="153"/>
      <c r="J2641" s="154"/>
      <c r="K2641" s="95"/>
      <c r="L2641" s="95"/>
      <c r="M2641" s="95"/>
    </row>
    <row r="2642" spans="1:13" s="155" customFormat="1" ht="11.25" outlineLevel="3">
      <c r="A2642" s="151"/>
      <c r="B2642" s="140"/>
      <c r="C2642" s="152" t="s">
        <v>43</v>
      </c>
      <c r="D2642" s="140"/>
      <c r="E2642" s="31">
        <v>0</v>
      </c>
      <c r="F2642" s="95"/>
      <c r="G2642" s="33"/>
      <c r="H2642" s="95"/>
      <c r="I2642" s="153"/>
      <c r="J2642" s="154"/>
      <c r="K2642" s="95"/>
      <c r="L2642" s="95"/>
      <c r="M2642" s="95"/>
    </row>
    <row r="2643" spans="1:13" s="155" customFormat="1" ht="33.75" outlineLevel="3">
      <c r="A2643" s="151"/>
      <c r="B2643" s="140"/>
      <c r="C2643" s="152" t="s">
        <v>1620</v>
      </c>
      <c r="D2643" s="140"/>
      <c r="E2643" s="31">
        <v>35.89</v>
      </c>
      <c r="F2643" s="95"/>
      <c r="G2643" s="33"/>
      <c r="H2643" s="95"/>
      <c r="I2643" s="153"/>
      <c r="J2643" s="154"/>
      <c r="K2643" s="95"/>
      <c r="L2643" s="95"/>
      <c r="M2643" s="95"/>
    </row>
    <row r="2644" spans="1:13" s="155" customFormat="1" ht="11.25" outlineLevel="3">
      <c r="A2644" s="151"/>
      <c r="B2644" s="140"/>
      <c r="C2644" s="152" t="s">
        <v>1301</v>
      </c>
      <c r="D2644" s="140"/>
      <c r="E2644" s="31">
        <v>31.730000000000004</v>
      </c>
      <c r="F2644" s="95"/>
      <c r="G2644" s="33"/>
      <c r="H2644" s="95"/>
      <c r="I2644" s="153"/>
      <c r="J2644" s="154"/>
      <c r="K2644" s="95"/>
      <c r="L2644" s="95"/>
      <c r="M2644" s="95"/>
    </row>
    <row r="2645" spans="1:13" s="155" customFormat="1" ht="11.25" outlineLevel="3">
      <c r="A2645" s="151"/>
      <c r="B2645" s="140"/>
      <c r="C2645" s="152" t="s">
        <v>1246</v>
      </c>
      <c r="D2645" s="140"/>
      <c r="E2645" s="31">
        <v>29.71</v>
      </c>
      <c r="F2645" s="95"/>
      <c r="G2645" s="33"/>
      <c r="H2645" s="95"/>
      <c r="I2645" s="153"/>
      <c r="J2645" s="154"/>
      <c r="K2645" s="95"/>
      <c r="L2645" s="95"/>
      <c r="M2645" s="95"/>
    </row>
    <row r="2646" spans="1:13" s="155" customFormat="1" ht="11.25" outlineLevel="3">
      <c r="A2646" s="151"/>
      <c r="B2646" s="140"/>
      <c r="C2646" s="152" t="s">
        <v>1</v>
      </c>
      <c r="D2646" s="140"/>
      <c r="E2646" s="31">
        <v>253.38000000000002</v>
      </c>
      <c r="F2646" s="95"/>
      <c r="G2646" s="33"/>
      <c r="H2646" s="95"/>
      <c r="I2646" s="153"/>
      <c r="J2646" s="154"/>
      <c r="K2646" s="95"/>
      <c r="L2646" s="95"/>
      <c r="M2646" s="95"/>
    </row>
    <row r="2647" spans="1:13" s="155" customFormat="1" ht="11.25" outlineLevel="3">
      <c r="A2647" s="151"/>
      <c r="B2647" s="140"/>
      <c r="C2647" s="152" t="s">
        <v>14</v>
      </c>
      <c r="D2647" s="140"/>
      <c r="E2647" s="31">
        <v>0</v>
      </c>
      <c r="F2647" s="95"/>
      <c r="G2647" s="33"/>
      <c r="H2647" s="95"/>
      <c r="I2647" s="153"/>
      <c r="J2647" s="154"/>
      <c r="K2647" s="95"/>
      <c r="L2647" s="95"/>
      <c r="M2647" s="95"/>
    </row>
    <row r="2648" spans="1:13" s="155" customFormat="1" ht="11.25" outlineLevel="3">
      <c r="A2648" s="151"/>
      <c r="B2648" s="140"/>
      <c r="C2648" s="152" t="s">
        <v>460</v>
      </c>
      <c r="D2648" s="140"/>
      <c r="E2648" s="31">
        <v>0</v>
      </c>
      <c r="F2648" s="95"/>
      <c r="G2648" s="33"/>
      <c r="H2648" s="95"/>
      <c r="I2648" s="153"/>
      <c r="J2648" s="154"/>
      <c r="K2648" s="95"/>
      <c r="L2648" s="95"/>
      <c r="M2648" s="95"/>
    </row>
    <row r="2649" spans="1:13" s="155" customFormat="1" ht="11.25" outlineLevel="3">
      <c r="A2649" s="151"/>
      <c r="B2649" s="140"/>
      <c r="C2649" s="152" t="s">
        <v>1298</v>
      </c>
      <c r="D2649" s="140"/>
      <c r="E2649" s="31">
        <v>30.88</v>
      </c>
      <c r="F2649" s="95"/>
      <c r="G2649" s="33"/>
      <c r="H2649" s="95"/>
      <c r="I2649" s="153"/>
      <c r="J2649" s="154"/>
      <c r="K2649" s="95"/>
      <c r="L2649" s="95"/>
      <c r="M2649" s="95"/>
    </row>
    <row r="2650" spans="1:13" s="155" customFormat="1" ht="11.25" outlineLevel="3">
      <c r="A2650" s="151"/>
      <c r="B2650" s="140"/>
      <c r="C2650" s="152" t="s">
        <v>1722</v>
      </c>
      <c r="D2650" s="140"/>
      <c r="E2650" s="31">
        <v>23.86</v>
      </c>
      <c r="F2650" s="95"/>
      <c r="G2650" s="33"/>
      <c r="H2650" s="95"/>
      <c r="I2650" s="153"/>
      <c r="J2650" s="154"/>
      <c r="K2650" s="95"/>
      <c r="L2650" s="95"/>
      <c r="M2650" s="95"/>
    </row>
    <row r="2651" spans="1:13" s="155" customFormat="1" ht="11.25" outlineLevel="3">
      <c r="A2651" s="151"/>
      <c r="B2651" s="140"/>
      <c r="C2651" s="152" t="s">
        <v>1</v>
      </c>
      <c r="D2651" s="140"/>
      <c r="E2651" s="31">
        <v>54.739999999999995</v>
      </c>
      <c r="F2651" s="95"/>
      <c r="G2651" s="33"/>
      <c r="H2651" s="95"/>
      <c r="I2651" s="153"/>
      <c r="J2651" s="154"/>
      <c r="K2651" s="95"/>
      <c r="L2651" s="95"/>
      <c r="M2651" s="95"/>
    </row>
    <row r="2652" spans="1:13" s="155" customFormat="1" ht="11.25" outlineLevel="3">
      <c r="A2652" s="151"/>
      <c r="B2652" s="140"/>
      <c r="C2652" s="152" t="s">
        <v>15</v>
      </c>
      <c r="D2652" s="140"/>
      <c r="E2652" s="31">
        <v>0</v>
      </c>
      <c r="F2652" s="95"/>
      <c r="G2652" s="33"/>
      <c r="H2652" s="95"/>
      <c r="I2652" s="153"/>
      <c r="J2652" s="154"/>
      <c r="K2652" s="95"/>
      <c r="L2652" s="95"/>
      <c r="M2652" s="95"/>
    </row>
    <row r="2653" spans="1:13" s="155" customFormat="1" ht="11.25" outlineLevel="3">
      <c r="A2653" s="151"/>
      <c r="B2653" s="140"/>
      <c r="C2653" s="152" t="s">
        <v>1025</v>
      </c>
      <c r="D2653" s="140"/>
      <c r="E2653" s="31">
        <v>0</v>
      </c>
      <c r="F2653" s="95"/>
      <c r="G2653" s="33"/>
      <c r="H2653" s="95"/>
      <c r="I2653" s="153"/>
      <c r="J2653" s="154"/>
      <c r="K2653" s="95"/>
      <c r="L2653" s="95"/>
      <c r="M2653" s="95"/>
    </row>
    <row r="2654" spans="1:13" s="155" customFormat="1" ht="11.25" outlineLevel="3">
      <c r="A2654" s="151"/>
      <c r="B2654" s="140"/>
      <c r="C2654" s="152" t="s">
        <v>1</v>
      </c>
      <c r="D2654" s="140"/>
      <c r="E2654" s="31">
        <v>0</v>
      </c>
      <c r="F2654" s="95"/>
      <c r="G2654" s="33"/>
      <c r="H2654" s="95"/>
      <c r="I2654" s="153"/>
      <c r="J2654" s="154"/>
      <c r="K2654" s="95"/>
      <c r="L2654" s="95"/>
      <c r="M2654" s="95"/>
    </row>
    <row r="2655" spans="1:13" s="155" customFormat="1" ht="11.25" outlineLevel="3">
      <c r="A2655" s="151"/>
      <c r="B2655" s="140"/>
      <c r="C2655" s="152" t="s">
        <v>16</v>
      </c>
      <c r="D2655" s="140"/>
      <c r="E2655" s="31">
        <v>0</v>
      </c>
      <c r="F2655" s="95"/>
      <c r="G2655" s="33"/>
      <c r="H2655" s="95"/>
      <c r="I2655" s="153"/>
      <c r="J2655" s="154"/>
      <c r="K2655" s="95"/>
      <c r="L2655" s="95"/>
      <c r="M2655" s="95"/>
    </row>
    <row r="2656" spans="1:13" s="155" customFormat="1" ht="11.25" outlineLevel="3">
      <c r="A2656" s="151"/>
      <c r="B2656" s="140"/>
      <c r="C2656" s="152" t="s">
        <v>460</v>
      </c>
      <c r="D2656" s="140"/>
      <c r="E2656" s="31">
        <v>0</v>
      </c>
      <c r="F2656" s="95"/>
      <c r="G2656" s="33"/>
      <c r="H2656" s="95"/>
      <c r="I2656" s="153"/>
      <c r="J2656" s="154"/>
      <c r="K2656" s="95"/>
      <c r="L2656" s="95"/>
      <c r="M2656" s="95"/>
    </row>
    <row r="2657" spans="1:13" s="155" customFormat="1" ht="22.5" outlineLevel="3">
      <c r="A2657" s="151"/>
      <c r="B2657" s="140"/>
      <c r="C2657" s="152" t="s">
        <v>1514</v>
      </c>
      <c r="D2657" s="140"/>
      <c r="E2657" s="31">
        <v>36.36999999999999</v>
      </c>
      <c r="F2657" s="95"/>
      <c r="G2657" s="33"/>
      <c r="H2657" s="95"/>
      <c r="I2657" s="153"/>
      <c r="J2657" s="154"/>
      <c r="K2657" s="95"/>
      <c r="L2657" s="95"/>
      <c r="M2657" s="95"/>
    </row>
    <row r="2658" spans="1:13" s="155" customFormat="1" ht="11.25" outlineLevel="3">
      <c r="A2658" s="151"/>
      <c r="B2658" s="140"/>
      <c r="C2658" s="152" t="s">
        <v>43</v>
      </c>
      <c r="D2658" s="140"/>
      <c r="E2658" s="31">
        <v>0</v>
      </c>
      <c r="F2658" s="95"/>
      <c r="G2658" s="33"/>
      <c r="H2658" s="95"/>
      <c r="I2658" s="153"/>
      <c r="J2658" s="154"/>
      <c r="K2658" s="95"/>
      <c r="L2658" s="95"/>
      <c r="M2658" s="95"/>
    </row>
    <row r="2659" spans="1:13" s="155" customFormat="1" ht="22.5" outlineLevel="3">
      <c r="A2659" s="151"/>
      <c r="B2659" s="140"/>
      <c r="C2659" s="152" t="s">
        <v>1385</v>
      </c>
      <c r="D2659" s="140"/>
      <c r="E2659" s="31">
        <v>33.980000000000004</v>
      </c>
      <c r="F2659" s="95"/>
      <c r="G2659" s="33"/>
      <c r="H2659" s="95"/>
      <c r="I2659" s="153"/>
      <c r="J2659" s="154"/>
      <c r="K2659" s="95"/>
      <c r="L2659" s="95"/>
      <c r="M2659" s="95"/>
    </row>
    <row r="2660" spans="1:13" s="155" customFormat="1" ht="11.25" outlineLevel="3">
      <c r="A2660" s="151"/>
      <c r="B2660" s="140"/>
      <c r="C2660" s="152" t="s">
        <v>1134</v>
      </c>
      <c r="D2660" s="140"/>
      <c r="E2660" s="31">
        <v>16.149999999999999</v>
      </c>
      <c r="F2660" s="95"/>
      <c r="G2660" s="33"/>
      <c r="H2660" s="95"/>
      <c r="I2660" s="153"/>
      <c r="J2660" s="154"/>
      <c r="K2660" s="95"/>
      <c r="L2660" s="95"/>
      <c r="M2660" s="95"/>
    </row>
    <row r="2661" spans="1:13" s="155" customFormat="1" ht="11.25" outlineLevel="3">
      <c r="A2661" s="151"/>
      <c r="B2661" s="140"/>
      <c r="C2661" s="152" t="s">
        <v>1175</v>
      </c>
      <c r="D2661" s="140"/>
      <c r="E2661" s="31">
        <v>6.6599999999999993</v>
      </c>
      <c r="F2661" s="95"/>
      <c r="G2661" s="33"/>
      <c r="H2661" s="95"/>
      <c r="I2661" s="153"/>
      <c r="J2661" s="154"/>
      <c r="K2661" s="95"/>
      <c r="L2661" s="95"/>
      <c r="M2661" s="95"/>
    </row>
    <row r="2662" spans="1:13" s="155" customFormat="1" ht="11.25" outlineLevel="3">
      <c r="A2662" s="151"/>
      <c r="B2662" s="140"/>
      <c r="C2662" s="152" t="s">
        <v>1135</v>
      </c>
      <c r="D2662" s="140"/>
      <c r="E2662" s="31">
        <v>16.169999999999998</v>
      </c>
      <c r="F2662" s="95"/>
      <c r="G2662" s="33"/>
      <c r="H2662" s="95"/>
      <c r="I2662" s="153"/>
      <c r="J2662" s="154"/>
      <c r="K2662" s="95"/>
      <c r="L2662" s="95"/>
      <c r="M2662" s="95"/>
    </row>
    <row r="2663" spans="1:13" s="155" customFormat="1" ht="11.25" outlineLevel="3">
      <c r="A2663" s="151"/>
      <c r="B2663" s="140"/>
      <c r="C2663" s="152" t="s">
        <v>1176</v>
      </c>
      <c r="D2663" s="140"/>
      <c r="E2663" s="31">
        <v>6.64</v>
      </c>
      <c r="F2663" s="95"/>
      <c r="G2663" s="33"/>
      <c r="H2663" s="95"/>
      <c r="I2663" s="153"/>
      <c r="J2663" s="154"/>
      <c r="K2663" s="95"/>
      <c r="L2663" s="95"/>
      <c r="M2663" s="95"/>
    </row>
    <row r="2664" spans="1:13" s="155" customFormat="1" ht="11.25" outlineLevel="3">
      <c r="A2664" s="151"/>
      <c r="B2664" s="140"/>
      <c r="C2664" s="152" t="s">
        <v>1093</v>
      </c>
      <c r="D2664" s="140"/>
      <c r="E2664" s="31">
        <v>15.459999999999997</v>
      </c>
      <c r="F2664" s="95"/>
      <c r="G2664" s="33"/>
      <c r="H2664" s="95"/>
      <c r="I2664" s="153"/>
      <c r="J2664" s="154"/>
      <c r="K2664" s="95"/>
      <c r="L2664" s="95"/>
      <c r="M2664" s="95"/>
    </row>
    <row r="2665" spans="1:13" s="155" customFormat="1" ht="11.25" outlineLevel="3">
      <c r="A2665" s="151"/>
      <c r="B2665" s="140"/>
      <c r="C2665" s="152" t="s">
        <v>1177</v>
      </c>
      <c r="D2665" s="140"/>
      <c r="E2665" s="31">
        <v>7.04</v>
      </c>
      <c r="F2665" s="95"/>
      <c r="G2665" s="33"/>
      <c r="H2665" s="95"/>
      <c r="I2665" s="153"/>
      <c r="J2665" s="154"/>
      <c r="K2665" s="95"/>
      <c r="L2665" s="95"/>
      <c r="M2665" s="95"/>
    </row>
    <row r="2666" spans="1:13" s="155" customFormat="1" ht="11.25" outlineLevel="3">
      <c r="A2666" s="151"/>
      <c r="B2666" s="140"/>
      <c r="C2666" s="152" t="s">
        <v>1276</v>
      </c>
      <c r="D2666" s="140"/>
      <c r="E2666" s="31">
        <v>21.58</v>
      </c>
      <c r="F2666" s="95"/>
      <c r="G2666" s="33"/>
      <c r="H2666" s="95"/>
      <c r="I2666" s="153"/>
      <c r="J2666" s="154"/>
      <c r="K2666" s="95"/>
      <c r="L2666" s="95"/>
      <c r="M2666" s="95"/>
    </row>
    <row r="2667" spans="1:13" s="155" customFormat="1" ht="11.25" outlineLevel="3">
      <c r="A2667" s="151"/>
      <c r="B2667" s="140"/>
      <c r="C2667" s="152" t="s">
        <v>1178</v>
      </c>
      <c r="D2667" s="140"/>
      <c r="E2667" s="31">
        <v>7.52</v>
      </c>
      <c r="F2667" s="95"/>
      <c r="G2667" s="33"/>
      <c r="H2667" s="95"/>
      <c r="I2667" s="153"/>
      <c r="J2667" s="154"/>
      <c r="K2667" s="95"/>
      <c r="L2667" s="95"/>
      <c r="M2667" s="95"/>
    </row>
    <row r="2668" spans="1:13" s="155" customFormat="1" ht="11.25" outlineLevel="3">
      <c r="A2668" s="151"/>
      <c r="B2668" s="140"/>
      <c r="C2668" s="152" t="s">
        <v>1225</v>
      </c>
      <c r="D2668" s="140"/>
      <c r="E2668" s="31">
        <v>18</v>
      </c>
      <c r="F2668" s="95"/>
      <c r="G2668" s="33"/>
      <c r="H2668" s="95"/>
      <c r="I2668" s="153"/>
      <c r="J2668" s="154"/>
      <c r="K2668" s="95"/>
      <c r="L2668" s="95"/>
      <c r="M2668" s="95"/>
    </row>
    <row r="2669" spans="1:13" s="155" customFormat="1" ht="11.25" outlineLevel="3">
      <c r="A2669" s="151"/>
      <c r="B2669" s="140"/>
      <c r="C2669" s="152" t="s">
        <v>1179</v>
      </c>
      <c r="D2669" s="140"/>
      <c r="E2669" s="31">
        <v>6.4</v>
      </c>
      <c r="F2669" s="95"/>
      <c r="G2669" s="33"/>
      <c r="H2669" s="95"/>
      <c r="I2669" s="153"/>
      <c r="J2669" s="154"/>
      <c r="K2669" s="95"/>
      <c r="L2669" s="95"/>
      <c r="M2669" s="95"/>
    </row>
    <row r="2670" spans="1:13" s="155" customFormat="1" ht="11.25" outlineLevel="3">
      <c r="A2670" s="151"/>
      <c r="B2670" s="140"/>
      <c r="C2670" s="152" t="s">
        <v>1064</v>
      </c>
      <c r="D2670" s="140"/>
      <c r="E2670" s="31">
        <v>15.779999999999998</v>
      </c>
      <c r="F2670" s="95"/>
      <c r="G2670" s="33"/>
      <c r="H2670" s="95"/>
      <c r="I2670" s="153"/>
      <c r="J2670" s="154"/>
      <c r="K2670" s="95"/>
      <c r="L2670" s="95"/>
      <c r="M2670" s="95"/>
    </row>
    <row r="2671" spans="1:13" s="155" customFormat="1" ht="11.25" outlineLevel="3">
      <c r="A2671" s="151"/>
      <c r="B2671" s="140"/>
      <c r="C2671" s="152" t="s">
        <v>1247</v>
      </c>
      <c r="D2671" s="140"/>
      <c r="E2671" s="31">
        <v>9.2800000000000011</v>
      </c>
      <c r="F2671" s="95"/>
      <c r="G2671" s="33"/>
      <c r="H2671" s="95"/>
      <c r="I2671" s="153"/>
      <c r="J2671" s="154"/>
      <c r="K2671" s="95"/>
      <c r="L2671" s="95"/>
      <c r="M2671" s="95"/>
    </row>
    <row r="2672" spans="1:13" s="155" customFormat="1" ht="11.25" outlineLevel="3">
      <c r="A2672" s="151"/>
      <c r="B2672" s="140"/>
      <c r="C2672" s="152" t="s">
        <v>1139</v>
      </c>
      <c r="D2672" s="140"/>
      <c r="E2672" s="31">
        <v>20.56</v>
      </c>
      <c r="F2672" s="95"/>
      <c r="G2672" s="33"/>
      <c r="H2672" s="95"/>
      <c r="I2672" s="153"/>
      <c r="J2672" s="154"/>
      <c r="K2672" s="95"/>
      <c r="L2672" s="95"/>
      <c r="M2672" s="95"/>
    </row>
    <row r="2673" spans="1:13" s="155" customFormat="1" ht="11.25" outlineLevel="3">
      <c r="A2673" s="151"/>
      <c r="B2673" s="140"/>
      <c r="C2673" s="152" t="s">
        <v>1297</v>
      </c>
      <c r="D2673" s="140"/>
      <c r="E2673" s="31">
        <v>20.46</v>
      </c>
      <c r="F2673" s="95"/>
      <c r="G2673" s="33"/>
      <c r="H2673" s="95"/>
      <c r="I2673" s="153"/>
      <c r="J2673" s="154"/>
      <c r="K2673" s="95"/>
      <c r="L2673" s="95"/>
      <c r="M2673" s="95"/>
    </row>
    <row r="2674" spans="1:13" s="155" customFormat="1" ht="11.25" outlineLevel="3">
      <c r="A2674" s="151"/>
      <c r="B2674" s="140"/>
      <c r="C2674" s="152" t="s">
        <v>1065</v>
      </c>
      <c r="D2674" s="140"/>
      <c r="E2674" s="31">
        <v>14.24</v>
      </c>
      <c r="F2674" s="95"/>
      <c r="G2674" s="33"/>
      <c r="H2674" s="95"/>
      <c r="I2674" s="153"/>
      <c r="J2674" s="154"/>
      <c r="K2674" s="95"/>
      <c r="L2674" s="95"/>
      <c r="M2674" s="95"/>
    </row>
    <row r="2675" spans="1:13" s="155" customFormat="1" ht="11.25" outlineLevel="3">
      <c r="A2675" s="151"/>
      <c r="B2675" s="140"/>
      <c r="C2675" s="152" t="s">
        <v>1269</v>
      </c>
      <c r="D2675" s="140"/>
      <c r="E2675" s="31">
        <v>30.620000000000005</v>
      </c>
      <c r="F2675" s="95"/>
      <c r="G2675" s="33"/>
      <c r="H2675" s="95"/>
      <c r="I2675" s="153"/>
      <c r="J2675" s="154"/>
      <c r="K2675" s="95"/>
      <c r="L2675" s="95"/>
      <c r="M2675" s="95"/>
    </row>
    <row r="2676" spans="1:13" s="155" customFormat="1" ht="11.25" outlineLevel="3">
      <c r="A2676" s="151"/>
      <c r="B2676" s="140"/>
      <c r="C2676" s="152" t="s">
        <v>1</v>
      </c>
      <c r="D2676" s="140"/>
      <c r="E2676" s="31">
        <v>302.91000000000003</v>
      </c>
      <c r="F2676" s="95"/>
      <c r="G2676" s="33"/>
      <c r="H2676" s="95"/>
      <c r="I2676" s="153"/>
      <c r="J2676" s="154"/>
      <c r="K2676" s="95"/>
      <c r="L2676" s="95"/>
      <c r="M2676" s="95"/>
    </row>
    <row r="2677" spans="1:13" s="155" customFormat="1" ht="11.25" outlineLevel="3">
      <c r="A2677" s="151"/>
      <c r="B2677" s="140"/>
      <c r="C2677" s="152" t="s">
        <v>17</v>
      </c>
      <c r="D2677" s="140"/>
      <c r="E2677" s="31">
        <v>0</v>
      </c>
      <c r="F2677" s="95"/>
      <c r="G2677" s="33"/>
      <c r="H2677" s="95"/>
      <c r="I2677" s="153"/>
      <c r="J2677" s="154"/>
      <c r="K2677" s="95"/>
      <c r="L2677" s="95"/>
      <c r="M2677" s="95"/>
    </row>
    <row r="2678" spans="1:13" s="155" customFormat="1" ht="11.25" outlineLevel="3">
      <c r="A2678" s="151"/>
      <c r="B2678" s="140"/>
      <c r="C2678" s="152" t="s">
        <v>460</v>
      </c>
      <c r="D2678" s="140"/>
      <c r="E2678" s="31">
        <v>0</v>
      </c>
      <c r="F2678" s="95"/>
      <c r="G2678" s="33"/>
      <c r="H2678" s="95"/>
      <c r="I2678" s="153"/>
      <c r="J2678" s="154"/>
      <c r="K2678" s="95"/>
      <c r="L2678" s="95"/>
      <c r="M2678" s="95"/>
    </row>
    <row r="2679" spans="1:13" s="155" customFormat="1" ht="22.5" outlineLevel="3">
      <c r="A2679" s="151"/>
      <c r="B2679" s="140"/>
      <c r="C2679" s="152" t="s">
        <v>1580</v>
      </c>
      <c r="D2679" s="140"/>
      <c r="E2679" s="31">
        <v>41.56</v>
      </c>
      <c r="F2679" s="95"/>
      <c r="G2679" s="33"/>
      <c r="H2679" s="95"/>
      <c r="I2679" s="153"/>
      <c r="J2679" s="154"/>
      <c r="K2679" s="95"/>
      <c r="L2679" s="95"/>
      <c r="M2679" s="95"/>
    </row>
    <row r="2680" spans="1:13" s="155" customFormat="1" ht="11.25" outlineLevel="3">
      <c r="A2680" s="151"/>
      <c r="B2680" s="140"/>
      <c r="C2680" s="152" t="s">
        <v>1</v>
      </c>
      <c r="D2680" s="140"/>
      <c r="E2680" s="31">
        <v>41.56</v>
      </c>
      <c r="F2680" s="95"/>
      <c r="G2680" s="33"/>
      <c r="H2680" s="95"/>
      <c r="I2680" s="153"/>
      <c r="J2680" s="154"/>
      <c r="K2680" s="95"/>
      <c r="L2680" s="95"/>
      <c r="M2680" s="95"/>
    </row>
    <row r="2681" spans="1:13" s="155" customFormat="1" ht="11.25" outlineLevel="3">
      <c r="A2681" s="151"/>
      <c r="B2681" s="140"/>
      <c r="C2681" s="152" t="s">
        <v>4</v>
      </c>
      <c r="D2681" s="140"/>
      <c r="E2681" s="31">
        <v>0</v>
      </c>
      <c r="F2681" s="95"/>
      <c r="G2681" s="33"/>
      <c r="H2681" s="95"/>
      <c r="I2681" s="153"/>
      <c r="J2681" s="154"/>
      <c r="K2681" s="95"/>
      <c r="L2681" s="95"/>
      <c r="M2681" s="95"/>
    </row>
    <row r="2682" spans="1:13" s="155" customFormat="1" ht="11.25" outlineLevel="3">
      <c r="A2682" s="151"/>
      <c r="B2682" s="140"/>
      <c r="C2682" s="152" t="s">
        <v>460</v>
      </c>
      <c r="D2682" s="140"/>
      <c r="E2682" s="31">
        <v>0</v>
      </c>
      <c r="F2682" s="95"/>
      <c r="G2682" s="33"/>
      <c r="H2682" s="95"/>
      <c r="I2682" s="153"/>
      <c r="J2682" s="154"/>
      <c r="K2682" s="95"/>
      <c r="L2682" s="95"/>
      <c r="M2682" s="95"/>
    </row>
    <row r="2683" spans="1:13" s="155" customFormat="1" ht="11.25" outlineLevel="3">
      <c r="A2683" s="151"/>
      <c r="B2683" s="140"/>
      <c r="C2683" s="152" t="s">
        <v>1138</v>
      </c>
      <c r="D2683" s="140"/>
      <c r="E2683" s="31">
        <v>6.65</v>
      </c>
      <c r="F2683" s="95"/>
      <c r="G2683" s="33"/>
      <c r="H2683" s="95"/>
      <c r="I2683" s="153"/>
      <c r="J2683" s="154"/>
      <c r="K2683" s="95"/>
      <c r="L2683" s="95"/>
      <c r="M2683" s="95"/>
    </row>
    <row r="2684" spans="1:13" s="155" customFormat="1" ht="22.5" outlineLevel="3">
      <c r="A2684" s="151"/>
      <c r="B2684" s="140"/>
      <c r="C2684" s="152" t="s">
        <v>1464</v>
      </c>
      <c r="D2684" s="140"/>
      <c r="E2684" s="31">
        <v>17.184999999999999</v>
      </c>
      <c r="F2684" s="95"/>
      <c r="G2684" s="33"/>
      <c r="H2684" s="95"/>
      <c r="I2684" s="153"/>
      <c r="J2684" s="154"/>
      <c r="K2684" s="95"/>
      <c r="L2684" s="95"/>
      <c r="M2684" s="95"/>
    </row>
    <row r="2685" spans="1:13" s="155" customFormat="1" ht="11.25" outlineLevel="3">
      <c r="A2685" s="151"/>
      <c r="B2685" s="140"/>
      <c r="C2685" s="152" t="s">
        <v>724</v>
      </c>
      <c r="D2685" s="140"/>
      <c r="E2685" s="31">
        <v>6.3000000000000007</v>
      </c>
      <c r="F2685" s="95"/>
      <c r="G2685" s="33"/>
      <c r="H2685" s="95"/>
      <c r="I2685" s="153"/>
      <c r="J2685" s="154"/>
      <c r="K2685" s="95"/>
      <c r="L2685" s="95"/>
      <c r="M2685" s="95"/>
    </row>
    <row r="2686" spans="1:13" s="155" customFormat="1" ht="22.5" outlineLevel="3">
      <c r="A2686" s="151"/>
      <c r="B2686" s="140"/>
      <c r="C2686" s="152" t="s">
        <v>2043</v>
      </c>
      <c r="D2686" s="140"/>
      <c r="E2686" s="31">
        <v>31.76</v>
      </c>
      <c r="F2686" s="95"/>
      <c r="G2686" s="33"/>
      <c r="H2686" s="95"/>
      <c r="I2686" s="153"/>
      <c r="J2686" s="154"/>
      <c r="K2686" s="95"/>
      <c r="L2686" s="95"/>
      <c r="M2686" s="95"/>
    </row>
    <row r="2687" spans="1:13" s="155" customFormat="1" ht="22.5" outlineLevel="3">
      <c r="A2687" s="151"/>
      <c r="B2687" s="140"/>
      <c r="C2687" s="152" t="s">
        <v>1537</v>
      </c>
      <c r="D2687" s="140"/>
      <c r="E2687" s="31">
        <v>37.47</v>
      </c>
      <c r="F2687" s="95"/>
      <c r="G2687" s="33"/>
      <c r="H2687" s="95"/>
      <c r="I2687" s="153"/>
      <c r="J2687" s="154"/>
      <c r="K2687" s="95"/>
      <c r="L2687" s="95"/>
      <c r="M2687" s="95"/>
    </row>
    <row r="2688" spans="1:13" s="155" customFormat="1" ht="11.25" outlineLevel="3">
      <c r="A2688" s="151"/>
      <c r="B2688" s="140"/>
      <c r="C2688" s="152" t="s">
        <v>43</v>
      </c>
      <c r="D2688" s="140"/>
      <c r="E2688" s="31">
        <v>0</v>
      </c>
      <c r="F2688" s="95"/>
      <c r="G2688" s="33"/>
      <c r="H2688" s="95"/>
      <c r="I2688" s="153"/>
      <c r="J2688" s="154"/>
      <c r="K2688" s="95"/>
      <c r="L2688" s="95"/>
      <c r="M2688" s="95"/>
    </row>
    <row r="2689" spans="1:13" s="155" customFormat="1" ht="11.25" outlineLevel="3">
      <c r="A2689" s="151"/>
      <c r="B2689" s="140"/>
      <c r="C2689" s="152" t="s">
        <v>998</v>
      </c>
      <c r="D2689" s="140"/>
      <c r="E2689" s="31">
        <v>11.96</v>
      </c>
      <c r="F2689" s="95"/>
      <c r="G2689" s="33"/>
      <c r="H2689" s="95"/>
      <c r="I2689" s="153"/>
      <c r="J2689" s="154"/>
      <c r="K2689" s="95"/>
      <c r="L2689" s="95"/>
      <c r="M2689" s="95"/>
    </row>
    <row r="2690" spans="1:13" s="155" customFormat="1" ht="22.5" outlineLevel="3">
      <c r="A2690" s="151"/>
      <c r="B2690" s="140"/>
      <c r="C2690" s="152" t="s">
        <v>1903</v>
      </c>
      <c r="D2690" s="140"/>
      <c r="E2690" s="31">
        <v>29.76</v>
      </c>
      <c r="F2690" s="95"/>
      <c r="G2690" s="33"/>
      <c r="H2690" s="95"/>
      <c r="I2690" s="153"/>
      <c r="J2690" s="154"/>
      <c r="K2690" s="95"/>
      <c r="L2690" s="95"/>
      <c r="M2690" s="95"/>
    </row>
    <row r="2691" spans="1:13" s="155" customFormat="1" ht="22.5" outlineLevel="3">
      <c r="A2691" s="151"/>
      <c r="B2691" s="140"/>
      <c r="C2691" s="152" t="s">
        <v>1988</v>
      </c>
      <c r="D2691" s="140"/>
      <c r="E2691" s="31">
        <v>12.38</v>
      </c>
      <c r="F2691" s="95"/>
      <c r="G2691" s="33"/>
      <c r="H2691" s="95"/>
      <c r="I2691" s="153"/>
      <c r="J2691" s="154"/>
      <c r="K2691" s="95"/>
      <c r="L2691" s="95"/>
      <c r="M2691" s="95"/>
    </row>
    <row r="2692" spans="1:13" s="155" customFormat="1" ht="11.25" outlineLevel="3">
      <c r="A2692" s="151"/>
      <c r="B2692" s="140"/>
      <c r="C2692" s="152" t="s">
        <v>1</v>
      </c>
      <c r="D2692" s="140"/>
      <c r="E2692" s="31">
        <v>153.46499999999997</v>
      </c>
      <c r="F2692" s="95"/>
      <c r="G2692" s="33"/>
      <c r="H2692" s="95"/>
      <c r="I2692" s="153"/>
      <c r="J2692" s="154"/>
      <c r="K2692" s="95"/>
      <c r="L2692" s="95"/>
      <c r="M2692" s="95"/>
    </row>
    <row r="2693" spans="1:13" s="155" customFormat="1" ht="11.25" outlineLevel="3">
      <c r="A2693" s="151"/>
      <c r="B2693" s="140"/>
      <c r="C2693" s="152" t="s">
        <v>5</v>
      </c>
      <c r="D2693" s="140"/>
      <c r="E2693" s="31">
        <v>0</v>
      </c>
      <c r="F2693" s="95"/>
      <c r="G2693" s="33"/>
      <c r="H2693" s="95"/>
      <c r="I2693" s="153"/>
      <c r="J2693" s="154"/>
      <c r="K2693" s="95"/>
      <c r="L2693" s="95"/>
      <c r="M2693" s="95"/>
    </row>
    <row r="2694" spans="1:13" s="155" customFormat="1" ht="11.25" outlineLevel="3">
      <c r="A2694" s="151"/>
      <c r="B2694" s="140"/>
      <c r="C2694" s="152" t="s">
        <v>460</v>
      </c>
      <c r="D2694" s="140"/>
      <c r="E2694" s="31">
        <v>0</v>
      </c>
      <c r="F2694" s="95"/>
      <c r="G2694" s="33"/>
      <c r="H2694" s="95"/>
      <c r="I2694" s="153"/>
      <c r="J2694" s="154"/>
      <c r="K2694" s="95"/>
      <c r="L2694" s="95"/>
      <c r="M2694" s="95"/>
    </row>
    <row r="2695" spans="1:13" s="155" customFormat="1" ht="11.25" outlineLevel="3">
      <c r="A2695" s="151"/>
      <c r="B2695" s="140"/>
      <c r="C2695" s="152" t="s">
        <v>959</v>
      </c>
      <c r="D2695" s="140"/>
      <c r="E2695" s="31">
        <v>0</v>
      </c>
      <c r="F2695" s="95"/>
      <c r="G2695" s="33"/>
      <c r="H2695" s="95"/>
      <c r="I2695" s="153"/>
      <c r="J2695" s="154"/>
      <c r="K2695" s="95"/>
      <c r="L2695" s="95"/>
      <c r="M2695" s="95"/>
    </row>
    <row r="2696" spans="1:13" s="155" customFormat="1" ht="11.25" outlineLevel="3">
      <c r="A2696" s="151"/>
      <c r="B2696" s="140"/>
      <c r="C2696" s="152" t="s">
        <v>451</v>
      </c>
      <c r="D2696" s="140"/>
      <c r="E2696" s="31">
        <v>0</v>
      </c>
      <c r="F2696" s="95"/>
      <c r="G2696" s="33"/>
      <c r="H2696" s="95"/>
      <c r="I2696" s="153"/>
      <c r="J2696" s="154"/>
      <c r="K2696" s="95"/>
      <c r="L2696" s="95"/>
      <c r="M2696" s="95"/>
    </row>
    <row r="2697" spans="1:13" s="155" customFormat="1" ht="11.25" outlineLevel="3">
      <c r="A2697" s="151"/>
      <c r="B2697" s="140"/>
      <c r="C2697" s="152" t="s">
        <v>44</v>
      </c>
      <c r="D2697" s="140"/>
      <c r="E2697" s="31">
        <v>0</v>
      </c>
      <c r="F2697" s="95"/>
      <c r="G2697" s="33"/>
      <c r="H2697" s="95"/>
      <c r="I2697" s="153"/>
      <c r="J2697" s="154"/>
      <c r="K2697" s="95"/>
      <c r="L2697" s="95"/>
      <c r="M2697" s="95"/>
    </row>
    <row r="2698" spans="1:13" s="155" customFormat="1" ht="11.25" outlineLevel="3">
      <c r="A2698" s="151"/>
      <c r="B2698" s="140"/>
      <c r="C2698" s="152" t="s">
        <v>1700</v>
      </c>
      <c r="D2698" s="140"/>
      <c r="E2698" s="31">
        <v>27.860000000000003</v>
      </c>
      <c r="F2698" s="95"/>
      <c r="G2698" s="33"/>
      <c r="H2698" s="95"/>
      <c r="I2698" s="153"/>
      <c r="J2698" s="154"/>
      <c r="K2698" s="95"/>
      <c r="L2698" s="95"/>
      <c r="M2698" s="95"/>
    </row>
    <row r="2699" spans="1:13" s="155" customFormat="1" ht="11.25" outlineLevel="3">
      <c r="A2699" s="151"/>
      <c r="B2699" s="140"/>
      <c r="C2699" s="152" t="s">
        <v>1</v>
      </c>
      <c r="D2699" s="140"/>
      <c r="E2699" s="31">
        <v>27.860000000000003</v>
      </c>
      <c r="F2699" s="95"/>
      <c r="G2699" s="33"/>
      <c r="H2699" s="95"/>
      <c r="I2699" s="153"/>
      <c r="J2699" s="154"/>
      <c r="K2699" s="95"/>
      <c r="L2699" s="95"/>
      <c r="M2699" s="95"/>
    </row>
    <row r="2700" spans="1:13" s="155" customFormat="1" ht="11.25" outlineLevel="3">
      <c r="A2700" s="151"/>
      <c r="B2700" s="140"/>
      <c r="C2700" s="152" t="s">
        <v>22</v>
      </c>
      <c r="D2700" s="140"/>
      <c r="E2700" s="31">
        <v>0</v>
      </c>
      <c r="F2700" s="95"/>
      <c r="G2700" s="33"/>
      <c r="H2700" s="95"/>
      <c r="I2700" s="153"/>
      <c r="J2700" s="154"/>
      <c r="K2700" s="95"/>
      <c r="L2700" s="95"/>
      <c r="M2700" s="95"/>
    </row>
    <row r="2701" spans="1:13" s="155" customFormat="1" ht="11.25" outlineLevel="3">
      <c r="A2701" s="151"/>
      <c r="B2701" s="140"/>
      <c r="C2701" s="152" t="s">
        <v>44</v>
      </c>
      <c r="D2701" s="140"/>
      <c r="E2701" s="31">
        <v>0</v>
      </c>
      <c r="F2701" s="95"/>
      <c r="G2701" s="33"/>
      <c r="H2701" s="95"/>
      <c r="I2701" s="153"/>
      <c r="J2701" s="154"/>
      <c r="K2701" s="95"/>
      <c r="L2701" s="95"/>
      <c r="M2701" s="95"/>
    </row>
    <row r="2702" spans="1:13" s="155" customFormat="1" ht="11.25" outlineLevel="3">
      <c r="A2702" s="151"/>
      <c r="B2702" s="140"/>
      <c r="C2702" s="152" t="s">
        <v>1728</v>
      </c>
      <c r="D2702" s="140"/>
      <c r="E2702" s="31">
        <v>9.4999999999999982</v>
      </c>
      <c r="F2702" s="95"/>
      <c r="G2702" s="33"/>
      <c r="H2702" s="95"/>
      <c r="I2702" s="153"/>
      <c r="J2702" s="154"/>
      <c r="K2702" s="95"/>
      <c r="L2702" s="95"/>
      <c r="M2702" s="95"/>
    </row>
    <row r="2703" spans="1:13" s="155" customFormat="1" ht="11.25" outlineLevel="3">
      <c r="A2703" s="151"/>
      <c r="B2703" s="140"/>
      <c r="C2703" s="152" t="s">
        <v>1244</v>
      </c>
      <c r="D2703" s="140"/>
      <c r="E2703" s="31">
        <v>35.380000000000003</v>
      </c>
      <c r="F2703" s="95"/>
      <c r="G2703" s="33"/>
      <c r="H2703" s="95"/>
      <c r="I2703" s="153"/>
      <c r="J2703" s="154"/>
      <c r="K2703" s="95"/>
      <c r="L2703" s="95"/>
      <c r="M2703" s="95"/>
    </row>
    <row r="2704" spans="1:13" s="155" customFormat="1" ht="11.25" outlineLevel="3">
      <c r="A2704" s="151"/>
      <c r="B2704" s="140"/>
      <c r="C2704" s="152" t="s">
        <v>1</v>
      </c>
      <c r="D2704" s="140"/>
      <c r="E2704" s="31">
        <v>44.88</v>
      </c>
      <c r="F2704" s="95"/>
      <c r="G2704" s="33"/>
      <c r="H2704" s="95"/>
      <c r="I2704" s="153"/>
      <c r="J2704" s="154"/>
      <c r="K2704" s="95"/>
      <c r="L2704" s="95"/>
      <c r="M2704" s="95"/>
    </row>
    <row r="2705" spans="1:13" s="155" customFormat="1" ht="11.25" outlineLevel="3">
      <c r="A2705" s="151"/>
      <c r="B2705" s="140"/>
      <c r="C2705" s="152" t="s">
        <v>6</v>
      </c>
      <c r="D2705" s="140"/>
      <c r="E2705" s="31">
        <v>0</v>
      </c>
      <c r="F2705" s="95"/>
      <c r="G2705" s="33"/>
      <c r="H2705" s="95"/>
      <c r="I2705" s="153"/>
      <c r="J2705" s="154"/>
      <c r="K2705" s="95"/>
      <c r="L2705" s="95"/>
      <c r="M2705" s="95"/>
    </row>
    <row r="2706" spans="1:13" s="155" customFormat="1" ht="11.25" outlineLevel="3">
      <c r="A2706" s="151"/>
      <c r="B2706" s="140"/>
      <c r="C2706" s="152" t="s">
        <v>44</v>
      </c>
      <c r="D2706" s="140"/>
      <c r="E2706" s="31">
        <v>0</v>
      </c>
      <c r="F2706" s="95"/>
      <c r="G2706" s="33"/>
      <c r="H2706" s="95"/>
      <c r="I2706" s="153"/>
      <c r="J2706" s="154"/>
      <c r="K2706" s="95"/>
      <c r="L2706" s="95"/>
      <c r="M2706" s="95"/>
    </row>
    <row r="2707" spans="1:13" s="155" customFormat="1" ht="22.5" outlineLevel="3">
      <c r="A2707" s="151"/>
      <c r="B2707" s="140"/>
      <c r="C2707" s="152" t="s">
        <v>1714</v>
      </c>
      <c r="D2707" s="140"/>
      <c r="E2707" s="31">
        <v>29.03</v>
      </c>
      <c r="F2707" s="95"/>
      <c r="G2707" s="33"/>
      <c r="H2707" s="95"/>
      <c r="I2707" s="153"/>
      <c r="J2707" s="154"/>
      <c r="K2707" s="95"/>
      <c r="L2707" s="95"/>
      <c r="M2707" s="95"/>
    </row>
    <row r="2708" spans="1:13" s="155" customFormat="1" ht="22.5" outlineLevel="3">
      <c r="A2708" s="151"/>
      <c r="B2708" s="140"/>
      <c r="C2708" s="152" t="s">
        <v>1886</v>
      </c>
      <c r="D2708" s="140"/>
      <c r="E2708" s="31">
        <v>12.59</v>
      </c>
      <c r="F2708" s="95"/>
      <c r="G2708" s="33"/>
      <c r="H2708" s="95"/>
      <c r="I2708" s="153"/>
      <c r="J2708" s="154"/>
      <c r="K2708" s="95"/>
      <c r="L2708" s="95"/>
      <c r="M2708" s="95"/>
    </row>
    <row r="2709" spans="1:13" s="155" customFormat="1" ht="33.75" outlineLevel="3">
      <c r="A2709" s="151"/>
      <c r="B2709" s="140"/>
      <c r="C2709" s="152" t="s">
        <v>1619</v>
      </c>
      <c r="D2709" s="140"/>
      <c r="E2709" s="31">
        <v>33.429999999999993</v>
      </c>
      <c r="F2709" s="95"/>
      <c r="G2709" s="33"/>
      <c r="H2709" s="95"/>
      <c r="I2709" s="153"/>
      <c r="J2709" s="154"/>
      <c r="K2709" s="95"/>
      <c r="L2709" s="95"/>
      <c r="M2709" s="95"/>
    </row>
    <row r="2710" spans="1:13" s="155" customFormat="1" ht="22.5" outlineLevel="3">
      <c r="A2710" s="151"/>
      <c r="B2710" s="140"/>
      <c r="C2710" s="152" t="s">
        <v>1699</v>
      </c>
      <c r="D2710" s="140"/>
      <c r="E2710" s="31">
        <v>36.46</v>
      </c>
      <c r="F2710" s="95"/>
      <c r="G2710" s="33"/>
      <c r="H2710" s="95"/>
      <c r="I2710" s="153"/>
      <c r="J2710" s="154"/>
      <c r="K2710" s="95"/>
      <c r="L2710" s="95"/>
      <c r="M2710" s="95"/>
    </row>
    <row r="2711" spans="1:13" s="155" customFormat="1" ht="11.25" outlineLevel="3">
      <c r="A2711" s="151"/>
      <c r="B2711" s="140"/>
      <c r="C2711" s="152" t="s">
        <v>1</v>
      </c>
      <c r="D2711" s="140"/>
      <c r="E2711" s="31">
        <v>111.51</v>
      </c>
      <c r="F2711" s="95"/>
      <c r="G2711" s="33"/>
      <c r="H2711" s="95"/>
      <c r="I2711" s="153"/>
      <c r="J2711" s="154"/>
      <c r="K2711" s="95"/>
      <c r="L2711" s="95"/>
      <c r="M2711" s="95"/>
    </row>
    <row r="2712" spans="1:13" s="155" customFormat="1" ht="11.25" outlineLevel="3">
      <c r="A2712" s="151"/>
      <c r="B2712" s="140"/>
      <c r="C2712" s="152" t="s">
        <v>7</v>
      </c>
      <c r="D2712" s="140"/>
      <c r="E2712" s="31">
        <v>0</v>
      </c>
      <c r="F2712" s="95"/>
      <c r="G2712" s="33"/>
      <c r="H2712" s="95"/>
      <c r="I2712" s="153"/>
      <c r="J2712" s="154"/>
      <c r="K2712" s="95"/>
      <c r="L2712" s="95"/>
      <c r="M2712" s="95"/>
    </row>
    <row r="2713" spans="1:13" s="155" customFormat="1" ht="11.25" outlineLevel="3">
      <c r="A2713" s="151"/>
      <c r="B2713" s="140"/>
      <c r="C2713" s="152" t="s">
        <v>112</v>
      </c>
      <c r="D2713" s="140"/>
      <c r="E2713" s="31">
        <v>0</v>
      </c>
      <c r="F2713" s="95"/>
      <c r="G2713" s="33"/>
      <c r="H2713" s="95"/>
      <c r="I2713" s="153"/>
      <c r="J2713" s="154"/>
      <c r="K2713" s="95"/>
      <c r="L2713" s="95"/>
      <c r="M2713" s="95"/>
    </row>
    <row r="2714" spans="1:13" s="155" customFormat="1" ht="22.5" outlineLevel="3">
      <c r="A2714" s="151"/>
      <c r="B2714" s="140"/>
      <c r="C2714" s="152" t="s">
        <v>1438</v>
      </c>
      <c r="D2714" s="140"/>
      <c r="E2714" s="31">
        <v>43.66</v>
      </c>
      <c r="F2714" s="95"/>
      <c r="G2714" s="33"/>
      <c r="H2714" s="95"/>
      <c r="I2714" s="153"/>
      <c r="J2714" s="154"/>
      <c r="K2714" s="95"/>
      <c r="L2714" s="95"/>
      <c r="M2714" s="95"/>
    </row>
    <row r="2715" spans="1:13" s="155" customFormat="1" ht="11.25" outlineLevel="3">
      <c r="A2715" s="151"/>
      <c r="B2715" s="140"/>
      <c r="C2715" s="152" t="s">
        <v>1328</v>
      </c>
      <c r="D2715" s="140"/>
      <c r="E2715" s="31">
        <v>50.430000000000007</v>
      </c>
      <c r="F2715" s="95"/>
      <c r="G2715" s="33"/>
      <c r="H2715" s="95"/>
      <c r="I2715" s="153"/>
      <c r="J2715" s="154"/>
      <c r="K2715" s="95"/>
      <c r="L2715" s="95"/>
      <c r="M2715" s="95"/>
    </row>
    <row r="2716" spans="1:13" s="155" customFormat="1" ht="22.5" outlineLevel="3">
      <c r="A2716" s="151"/>
      <c r="B2716" s="140"/>
      <c r="C2716" s="152" t="s">
        <v>1513</v>
      </c>
      <c r="D2716" s="140"/>
      <c r="E2716" s="31">
        <v>61.38</v>
      </c>
      <c r="F2716" s="95"/>
      <c r="G2716" s="33"/>
      <c r="H2716" s="95"/>
      <c r="I2716" s="153"/>
      <c r="J2716" s="154"/>
      <c r="K2716" s="95"/>
      <c r="L2716" s="95"/>
      <c r="M2716" s="95"/>
    </row>
    <row r="2717" spans="1:13" s="155" customFormat="1" ht="11.25" outlineLevel="3">
      <c r="A2717" s="151"/>
      <c r="B2717" s="140"/>
      <c r="C2717" s="152" t="s">
        <v>1234</v>
      </c>
      <c r="D2717" s="140"/>
      <c r="E2717" s="31">
        <v>30.480000000000004</v>
      </c>
      <c r="F2717" s="95"/>
      <c r="G2717" s="33"/>
      <c r="H2717" s="95"/>
      <c r="I2717" s="153"/>
      <c r="J2717" s="154"/>
      <c r="K2717" s="95"/>
      <c r="L2717" s="95"/>
      <c r="M2717" s="95"/>
    </row>
    <row r="2718" spans="1:13" s="155" customFormat="1" ht="11.25" outlineLevel="3">
      <c r="A2718" s="151"/>
      <c r="B2718" s="140"/>
      <c r="C2718" s="152" t="s">
        <v>1</v>
      </c>
      <c r="D2718" s="140"/>
      <c r="E2718" s="31">
        <v>185.95</v>
      </c>
      <c r="F2718" s="95"/>
      <c r="G2718" s="33"/>
      <c r="H2718" s="95"/>
      <c r="I2718" s="153"/>
      <c r="J2718" s="154"/>
      <c r="K2718" s="95"/>
      <c r="L2718" s="95"/>
      <c r="M2718" s="95"/>
    </row>
    <row r="2719" spans="1:13" s="155" customFormat="1" ht="11.25" outlineLevel="3">
      <c r="A2719" s="151"/>
      <c r="B2719" s="140"/>
      <c r="C2719" s="152" t="s">
        <v>25</v>
      </c>
      <c r="D2719" s="140"/>
      <c r="E2719" s="31">
        <v>0</v>
      </c>
      <c r="F2719" s="95"/>
      <c r="G2719" s="33"/>
      <c r="H2719" s="95"/>
      <c r="I2719" s="153"/>
      <c r="J2719" s="154"/>
      <c r="K2719" s="95"/>
      <c r="L2719" s="95"/>
      <c r="M2719" s="95"/>
    </row>
    <row r="2720" spans="1:13" s="155" customFormat="1" ht="11.25" outlineLevel="3">
      <c r="A2720" s="151"/>
      <c r="B2720" s="140"/>
      <c r="C2720" s="152" t="s">
        <v>112</v>
      </c>
      <c r="D2720" s="140"/>
      <c r="E2720" s="31">
        <v>0</v>
      </c>
      <c r="F2720" s="95"/>
      <c r="G2720" s="33"/>
      <c r="H2720" s="95"/>
      <c r="I2720" s="153"/>
      <c r="J2720" s="154"/>
      <c r="K2720" s="95"/>
      <c r="L2720" s="95"/>
      <c r="M2720" s="95"/>
    </row>
    <row r="2721" spans="1:13" s="155" customFormat="1" ht="11.25" outlineLevel="3">
      <c r="A2721" s="151"/>
      <c r="B2721" s="140"/>
      <c r="C2721" s="152" t="s">
        <v>1251</v>
      </c>
      <c r="D2721" s="140"/>
      <c r="E2721" s="31">
        <v>28.819999999999997</v>
      </c>
      <c r="F2721" s="95"/>
      <c r="G2721" s="33"/>
      <c r="H2721" s="95"/>
      <c r="I2721" s="153"/>
      <c r="J2721" s="154"/>
      <c r="K2721" s="95"/>
      <c r="L2721" s="95"/>
      <c r="M2721" s="95"/>
    </row>
    <row r="2722" spans="1:13" s="155" customFormat="1" ht="11.25" outlineLevel="3">
      <c r="A2722" s="151"/>
      <c r="B2722" s="140"/>
      <c r="C2722" s="152" t="s">
        <v>1</v>
      </c>
      <c r="D2722" s="140"/>
      <c r="E2722" s="31">
        <v>28.819999999999997</v>
      </c>
      <c r="F2722" s="95"/>
      <c r="G2722" s="33"/>
      <c r="H2722" s="95"/>
      <c r="I2722" s="153"/>
      <c r="J2722" s="154"/>
      <c r="K2722" s="95"/>
      <c r="L2722" s="95"/>
      <c r="M2722" s="95"/>
    </row>
    <row r="2723" spans="1:13" s="155" customFormat="1" ht="11.25" outlineLevel="3">
      <c r="A2723" s="151"/>
      <c r="B2723" s="140"/>
      <c r="C2723" s="152" t="s">
        <v>26</v>
      </c>
      <c r="D2723" s="140"/>
      <c r="E2723" s="31">
        <v>0</v>
      </c>
      <c r="F2723" s="95"/>
      <c r="G2723" s="33"/>
      <c r="H2723" s="95"/>
      <c r="I2723" s="153"/>
      <c r="J2723" s="154"/>
      <c r="K2723" s="95"/>
      <c r="L2723" s="95"/>
      <c r="M2723" s="95"/>
    </row>
    <row r="2724" spans="1:13" s="155" customFormat="1" ht="11.25" outlineLevel="3">
      <c r="A2724" s="151"/>
      <c r="B2724" s="140"/>
      <c r="C2724" s="152" t="s">
        <v>112</v>
      </c>
      <c r="D2724" s="140"/>
      <c r="E2724" s="31">
        <v>0</v>
      </c>
      <c r="F2724" s="95"/>
      <c r="G2724" s="33"/>
      <c r="H2724" s="95"/>
      <c r="I2724" s="153"/>
      <c r="J2724" s="154"/>
      <c r="K2724" s="95"/>
      <c r="L2724" s="95"/>
      <c r="M2724" s="95"/>
    </row>
    <row r="2725" spans="1:13" s="155" customFormat="1" ht="11.25" outlineLevel="3">
      <c r="A2725" s="151"/>
      <c r="B2725" s="140"/>
      <c r="C2725" s="152" t="s">
        <v>1048</v>
      </c>
      <c r="D2725" s="140"/>
      <c r="E2725" s="31">
        <v>0</v>
      </c>
      <c r="F2725" s="95"/>
      <c r="G2725" s="33"/>
      <c r="H2725" s="95"/>
      <c r="I2725" s="153"/>
      <c r="J2725" s="154"/>
      <c r="K2725" s="95"/>
      <c r="L2725" s="95"/>
      <c r="M2725" s="95"/>
    </row>
    <row r="2726" spans="1:13" s="155" customFormat="1" ht="11.25" outlineLevel="3">
      <c r="A2726" s="151"/>
      <c r="B2726" s="140"/>
      <c r="C2726" s="152" t="s">
        <v>1</v>
      </c>
      <c r="D2726" s="140"/>
      <c r="E2726" s="31">
        <v>0</v>
      </c>
      <c r="F2726" s="95"/>
      <c r="G2726" s="33"/>
      <c r="H2726" s="95"/>
      <c r="I2726" s="153"/>
      <c r="J2726" s="154"/>
      <c r="K2726" s="95"/>
      <c r="L2726" s="95"/>
      <c r="M2726" s="95"/>
    </row>
    <row r="2727" spans="1:13" s="155" customFormat="1" ht="11.25" outlineLevel="3">
      <c r="A2727" s="151"/>
      <c r="B2727" s="140"/>
      <c r="C2727" s="152" t="s">
        <v>27</v>
      </c>
      <c r="D2727" s="140"/>
      <c r="E2727" s="31">
        <v>0</v>
      </c>
      <c r="F2727" s="95"/>
      <c r="G2727" s="33"/>
      <c r="H2727" s="95"/>
      <c r="I2727" s="153"/>
      <c r="J2727" s="154"/>
      <c r="K2727" s="95"/>
      <c r="L2727" s="95"/>
      <c r="M2727" s="95"/>
    </row>
    <row r="2728" spans="1:13" s="155" customFormat="1" ht="11.25" outlineLevel="3">
      <c r="A2728" s="151"/>
      <c r="B2728" s="140"/>
      <c r="C2728" s="152" t="s">
        <v>460</v>
      </c>
      <c r="D2728" s="140"/>
      <c r="E2728" s="31">
        <v>0</v>
      </c>
      <c r="F2728" s="95"/>
      <c r="G2728" s="33"/>
      <c r="H2728" s="95"/>
      <c r="I2728" s="153"/>
      <c r="J2728" s="154"/>
      <c r="K2728" s="95"/>
      <c r="L2728" s="95"/>
      <c r="M2728" s="95"/>
    </row>
    <row r="2729" spans="1:13" s="155" customFormat="1" ht="22.5" outlineLevel="3">
      <c r="A2729" s="151"/>
      <c r="B2729" s="140"/>
      <c r="C2729" s="152" t="s">
        <v>1410</v>
      </c>
      <c r="D2729" s="140"/>
      <c r="E2729" s="31">
        <v>19.669999999999998</v>
      </c>
      <c r="F2729" s="95"/>
      <c r="G2729" s="33"/>
      <c r="H2729" s="95"/>
      <c r="I2729" s="153"/>
      <c r="J2729" s="154"/>
      <c r="K2729" s="95"/>
      <c r="L2729" s="95"/>
      <c r="M2729" s="95"/>
    </row>
    <row r="2730" spans="1:13" s="155" customFormat="1" ht="11.25" outlineLevel="3">
      <c r="A2730" s="151"/>
      <c r="B2730" s="140"/>
      <c r="C2730" s="152" t="s">
        <v>1</v>
      </c>
      <c r="D2730" s="140"/>
      <c r="E2730" s="31">
        <v>19.669999999999998</v>
      </c>
      <c r="F2730" s="95"/>
      <c r="G2730" s="33"/>
      <c r="H2730" s="95"/>
      <c r="I2730" s="153"/>
      <c r="J2730" s="154"/>
      <c r="K2730" s="95"/>
      <c r="L2730" s="95"/>
      <c r="M2730" s="95"/>
    </row>
    <row r="2731" spans="1:13" s="155" customFormat="1" ht="11.25" outlineLevel="3">
      <c r="A2731" s="151"/>
      <c r="B2731" s="140"/>
      <c r="C2731" s="152" t="s">
        <v>8</v>
      </c>
      <c r="D2731" s="140"/>
      <c r="E2731" s="31">
        <v>0</v>
      </c>
      <c r="F2731" s="95"/>
      <c r="G2731" s="33"/>
      <c r="H2731" s="95"/>
      <c r="I2731" s="153"/>
      <c r="J2731" s="154"/>
      <c r="K2731" s="95"/>
      <c r="L2731" s="95"/>
      <c r="M2731" s="95"/>
    </row>
    <row r="2732" spans="1:13" s="155" customFormat="1" ht="11.25" outlineLevel="3">
      <c r="A2732" s="151"/>
      <c r="B2732" s="140"/>
      <c r="C2732" s="152" t="s">
        <v>43</v>
      </c>
      <c r="D2732" s="140"/>
      <c r="E2732" s="31">
        <v>0</v>
      </c>
      <c r="F2732" s="95"/>
      <c r="G2732" s="33"/>
      <c r="H2732" s="95"/>
      <c r="I2732" s="153"/>
      <c r="J2732" s="154"/>
      <c r="K2732" s="95"/>
      <c r="L2732" s="95"/>
      <c r="M2732" s="95"/>
    </row>
    <row r="2733" spans="1:13" s="155" customFormat="1" ht="22.5" outlineLevel="3">
      <c r="A2733" s="151"/>
      <c r="B2733" s="140"/>
      <c r="C2733" s="152" t="s">
        <v>1440</v>
      </c>
      <c r="D2733" s="140"/>
      <c r="E2733" s="31">
        <v>31.990000000000006</v>
      </c>
      <c r="F2733" s="95"/>
      <c r="G2733" s="33"/>
      <c r="H2733" s="95"/>
      <c r="I2733" s="153"/>
      <c r="J2733" s="154"/>
      <c r="K2733" s="95"/>
      <c r="L2733" s="95"/>
      <c r="M2733" s="95"/>
    </row>
    <row r="2734" spans="1:13" s="155" customFormat="1" ht="11.25" outlineLevel="3">
      <c r="A2734" s="151"/>
      <c r="B2734" s="140"/>
      <c r="C2734" s="152" t="s">
        <v>1293</v>
      </c>
      <c r="D2734" s="140"/>
      <c r="E2734" s="31">
        <v>28.979999999999997</v>
      </c>
      <c r="F2734" s="95"/>
      <c r="G2734" s="33"/>
      <c r="H2734" s="95"/>
      <c r="I2734" s="153"/>
      <c r="J2734" s="154"/>
      <c r="K2734" s="95"/>
      <c r="L2734" s="95"/>
      <c r="M2734" s="95"/>
    </row>
    <row r="2735" spans="1:13" s="155" customFormat="1" ht="11.25" outlineLevel="3">
      <c r="A2735" s="151"/>
      <c r="B2735" s="140"/>
      <c r="C2735" s="152" t="s">
        <v>1213</v>
      </c>
      <c r="D2735" s="140"/>
      <c r="E2735" s="31">
        <v>19.010000000000002</v>
      </c>
      <c r="F2735" s="95"/>
      <c r="G2735" s="33"/>
      <c r="H2735" s="95"/>
      <c r="I2735" s="153"/>
      <c r="J2735" s="154"/>
      <c r="K2735" s="95"/>
      <c r="L2735" s="95"/>
      <c r="M2735" s="95"/>
    </row>
    <row r="2736" spans="1:13" s="155" customFormat="1" ht="11.25" outlineLevel="3">
      <c r="A2736" s="151"/>
      <c r="B2736" s="140"/>
      <c r="C2736" s="152" t="s">
        <v>1331</v>
      </c>
      <c r="D2736" s="140"/>
      <c r="E2736" s="31">
        <v>36.53</v>
      </c>
      <c r="F2736" s="95"/>
      <c r="G2736" s="33"/>
      <c r="H2736" s="95"/>
      <c r="I2736" s="153"/>
      <c r="J2736" s="154"/>
      <c r="K2736" s="95"/>
      <c r="L2736" s="95"/>
      <c r="M2736" s="95"/>
    </row>
    <row r="2737" spans="1:13" s="155" customFormat="1" ht="11.25" outlineLevel="3">
      <c r="A2737" s="151"/>
      <c r="B2737" s="140"/>
      <c r="C2737" s="152" t="s">
        <v>1</v>
      </c>
      <c r="D2737" s="140"/>
      <c r="E2737" s="31">
        <v>116.51</v>
      </c>
      <c r="F2737" s="95"/>
      <c r="G2737" s="33"/>
      <c r="H2737" s="95"/>
      <c r="I2737" s="153"/>
      <c r="J2737" s="154"/>
      <c r="K2737" s="95"/>
      <c r="L2737" s="95"/>
      <c r="M2737" s="95"/>
    </row>
    <row r="2738" spans="1:13" s="155" customFormat="1" ht="11.25" outlineLevel="3">
      <c r="A2738" s="151"/>
      <c r="B2738" s="140"/>
      <c r="C2738" s="152" t="s">
        <v>9</v>
      </c>
      <c r="D2738" s="140"/>
      <c r="E2738" s="31">
        <v>0</v>
      </c>
      <c r="F2738" s="95"/>
      <c r="G2738" s="33"/>
      <c r="H2738" s="95"/>
      <c r="I2738" s="153"/>
      <c r="J2738" s="154"/>
      <c r="K2738" s="95"/>
      <c r="L2738" s="95"/>
      <c r="M2738" s="95"/>
    </row>
    <row r="2739" spans="1:13" s="155" customFormat="1" ht="11.25" outlineLevel="3">
      <c r="A2739" s="151"/>
      <c r="B2739" s="140"/>
      <c r="C2739" s="152" t="s">
        <v>44</v>
      </c>
      <c r="D2739" s="140"/>
      <c r="E2739" s="31">
        <v>0</v>
      </c>
      <c r="F2739" s="95"/>
      <c r="G2739" s="33"/>
      <c r="H2739" s="95"/>
      <c r="I2739" s="153"/>
      <c r="J2739" s="154"/>
      <c r="K2739" s="95"/>
      <c r="L2739" s="95"/>
      <c r="M2739" s="95"/>
    </row>
    <row r="2740" spans="1:13" s="155" customFormat="1" ht="11.25" outlineLevel="3">
      <c r="A2740" s="151"/>
      <c r="B2740" s="140"/>
      <c r="C2740" s="152" t="s">
        <v>1129</v>
      </c>
      <c r="D2740" s="140"/>
      <c r="E2740" s="31">
        <v>17.099999999999998</v>
      </c>
      <c r="F2740" s="95"/>
      <c r="G2740" s="33"/>
      <c r="H2740" s="95"/>
      <c r="I2740" s="153"/>
      <c r="J2740" s="154"/>
      <c r="K2740" s="95"/>
      <c r="L2740" s="95"/>
      <c r="M2740" s="95"/>
    </row>
    <row r="2741" spans="1:13" s="155" customFormat="1" ht="11.25" outlineLevel="3">
      <c r="A2741" s="151"/>
      <c r="B2741" s="140"/>
      <c r="C2741" s="152" t="s">
        <v>1389</v>
      </c>
      <c r="D2741" s="140"/>
      <c r="E2741" s="31">
        <v>0</v>
      </c>
      <c r="F2741" s="95"/>
      <c r="G2741" s="33"/>
      <c r="H2741" s="95"/>
      <c r="I2741" s="153"/>
      <c r="J2741" s="154"/>
      <c r="K2741" s="95"/>
      <c r="L2741" s="95"/>
      <c r="M2741" s="95"/>
    </row>
    <row r="2742" spans="1:13" s="155" customFormat="1" ht="11.25" outlineLevel="3">
      <c r="A2742" s="151"/>
      <c r="B2742" s="140"/>
      <c r="C2742" s="152" t="s">
        <v>1205</v>
      </c>
      <c r="D2742" s="140"/>
      <c r="E2742" s="31">
        <v>62.140000000000008</v>
      </c>
      <c r="F2742" s="95"/>
      <c r="G2742" s="33"/>
      <c r="H2742" s="95"/>
      <c r="I2742" s="153"/>
      <c r="J2742" s="154"/>
      <c r="K2742" s="95"/>
      <c r="L2742" s="95"/>
      <c r="M2742" s="95"/>
    </row>
    <row r="2743" spans="1:13" s="155" customFormat="1" ht="11.25" outlineLevel="3">
      <c r="A2743" s="151"/>
      <c r="B2743" s="140"/>
      <c r="C2743" s="152" t="s">
        <v>1</v>
      </c>
      <c r="D2743" s="140"/>
      <c r="E2743" s="31">
        <v>79.240000000000009</v>
      </c>
      <c r="F2743" s="95"/>
      <c r="G2743" s="33"/>
      <c r="H2743" s="95"/>
      <c r="I2743" s="153"/>
      <c r="J2743" s="154"/>
      <c r="K2743" s="95"/>
      <c r="L2743" s="95"/>
      <c r="M2743" s="95"/>
    </row>
    <row r="2744" spans="1:13" s="155" customFormat="1" ht="11.25" outlineLevel="3">
      <c r="A2744" s="151"/>
      <c r="B2744" s="140"/>
      <c r="C2744" s="152" t="s">
        <v>28</v>
      </c>
      <c r="D2744" s="140"/>
      <c r="E2744" s="31">
        <v>0</v>
      </c>
      <c r="F2744" s="95"/>
      <c r="G2744" s="33"/>
      <c r="H2744" s="95"/>
      <c r="I2744" s="153"/>
      <c r="J2744" s="154"/>
      <c r="K2744" s="95"/>
      <c r="L2744" s="95"/>
      <c r="M2744" s="95"/>
    </row>
    <row r="2745" spans="1:13" s="155" customFormat="1" ht="11.25" outlineLevel="3">
      <c r="A2745" s="151"/>
      <c r="B2745" s="140"/>
      <c r="C2745" s="152" t="s">
        <v>44</v>
      </c>
      <c r="D2745" s="140"/>
      <c r="E2745" s="31">
        <v>0</v>
      </c>
      <c r="F2745" s="95"/>
      <c r="G2745" s="33"/>
      <c r="H2745" s="95"/>
      <c r="I2745" s="153"/>
      <c r="J2745" s="154"/>
      <c r="K2745" s="95"/>
      <c r="L2745" s="95"/>
      <c r="M2745" s="95"/>
    </row>
    <row r="2746" spans="1:13" s="155" customFormat="1" ht="11.25" outlineLevel="3">
      <c r="A2746" s="151"/>
      <c r="B2746" s="140"/>
      <c r="C2746" s="152" t="s">
        <v>1254</v>
      </c>
      <c r="D2746" s="140"/>
      <c r="E2746" s="31">
        <v>31.590000000000003</v>
      </c>
      <c r="F2746" s="95"/>
      <c r="G2746" s="33"/>
      <c r="H2746" s="95"/>
      <c r="I2746" s="153"/>
      <c r="J2746" s="154"/>
      <c r="K2746" s="95"/>
      <c r="L2746" s="95"/>
      <c r="M2746" s="95"/>
    </row>
    <row r="2747" spans="1:13" s="155" customFormat="1" ht="11.25" outlineLevel="3">
      <c r="A2747" s="151"/>
      <c r="B2747" s="140"/>
      <c r="C2747" s="152" t="s">
        <v>1204</v>
      </c>
      <c r="D2747" s="140"/>
      <c r="E2747" s="31">
        <v>45.319999999999993</v>
      </c>
      <c r="F2747" s="95"/>
      <c r="G2747" s="33"/>
      <c r="H2747" s="95"/>
      <c r="I2747" s="153"/>
      <c r="J2747" s="154"/>
      <c r="K2747" s="95"/>
      <c r="L2747" s="95"/>
      <c r="M2747" s="95"/>
    </row>
    <row r="2748" spans="1:13" s="155" customFormat="1" ht="11.25" outlineLevel="3">
      <c r="A2748" s="151"/>
      <c r="B2748" s="140"/>
      <c r="C2748" s="152" t="s">
        <v>1</v>
      </c>
      <c r="D2748" s="140"/>
      <c r="E2748" s="31">
        <v>76.91</v>
      </c>
      <c r="F2748" s="95"/>
      <c r="G2748" s="33"/>
      <c r="H2748" s="95"/>
      <c r="I2748" s="153"/>
      <c r="J2748" s="154"/>
      <c r="K2748" s="95"/>
      <c r="L2748" s="95"/>
      <c r="M2748" s="95"/>
    </row>
    <row r="2749" spans="1:13" s="155" customFormat="1" ht="11.25" outlineLevel="3">
      <c r="A2749" s="151"/>
      <c r="B2749" s="140"/>
      <c r="C2749" s="152" t="s">
        <v>10</v>
      </c>
      <c r="D2749" s="140"/>
      <c r="E2749" s="31">
        <v>0</v>
      </c>
      <c r="F2749" s="95"/>
      <c r="G2749" s="33"/>
      <c r="H2749" s="95"/>
      <c r="I2749" s="153"/>
      <c r="J2749" s="154"/>
      <c r="K2749" s="95"/>
      <c r="L2749" s="95"/>
      <c r="M2749" s="95"/>
    </row>
    <row r="2750" spans="1:13" s="155" customFormat="1" ht="11.25" outlineLevel="3">
      <c r="A2750" s="151"/>
      <c r="B2750" s="140"/>
      <c r="C2750" s="152" t="s">
        <v>44</v>
      </c>
      <c r="D2750" s="140"/>
      <c r="E2750" s="31">
        <v>0</v>
      </c>
      <c r="F2750" s="95"/>
      <c r="G2750" s="33"/>
      <c r="H2750" s="95"/>
      <c r="I2750" s="153"/>
      <c r="J2750" s="154"/>
      <c r="K2750" s="95"/>
      <c r="L2750" s="95"/>
      <c r="M2750" s="95"/>
    </row>
    <row r="2751" spans="1:13" s="155" customFormat="1" ht="11.25" outlineLevel="3">
      <c r="A2751" s="151"/>
      <c r="B2751" s="140"/>
      <c r="C2751" s="152" t="s">
        <v>1294</v>
      </c>
      <c r="D2751" s="140"/>
      <c r="E2751" s="31">
        <v>26.680000000000003</v>
      </c>
      <c r="F2751" s="95"/>
      <c r="G2751" s="33"/>
      <c r="H2751" s="95"/>
      <c r="I2751" s="153"/>
      <c r="J2751" s="154"/>
      <c r="K2751" s="95"/>
      <c r="L2751" s="95"/>
      <c r="M2751" s="95"/>
    </row>
    <row r="2752" spans="1:13" s="155" customFormat="1" ht="11.25" outlineLevel="3">
      <c r="A2752" s="151"/>
      <c r="B2752" s="140"/>
      <c r="C2752" s="152" t="s">
        <v>1171</v>
      </c>
      <c r="D2752" s="140"/>
      <c r="E2752" s="31">
        <v>24.74</v>
      </c>
      <c r="F2752" s="95"/>
      <c r="G2752" s="33"/>
      <c r="H2752" s="95"/>
      <c r="I2752" s="153"/>
      <c r="J2752" s="154"/>
      <c r="K2752" s="95"/>
      <c r="L2752" s="95"/>
      <c r="M2752" s="95"/>
    </row>
    <row r="2753" spans="1:13" s="155" customFormat="1" ht="11.25" outlineLevel="3">
      <c r="A2753" s="151"/>
      <c r="B2753" s="140"/>
      <c r="C2753" s="152" t="s">
        <v>1271</v>
      </c>
      <c r="D2753" s="140"/>
      <c r="E2753" s="31">
        <v>11.639999999999999</v>
      </c>
      <c r="F2753" s="95"/>
      <c r="G2753" s="33"/>
      <c r="H2753" s="95"/>
      <c r="I2753" s="153"/>
      <c r="J2753" s="154"/>
      <c r="K2753" s="95"/>
      <c r="L2753" s="95"/>
      <c r="M2753" s="95"/>
    </row>
    <row r="2754" spans="1:13" s="155" customFormat="1" ht="11.25" outlineLevel="3">
      <c r="A2754" s="151"/>
      <c r="B2754" s="140"/>
      <c r="C2754" s="152" t="s">
        <v>1332</v>
      </c>
      <c r="D2754" s="140"/>
      <c r="E2754" s="31">
        <v>24.630000000000003</v>
      </c>
      <c r="F2754" s="95"/>
      <c r="G2754" s="33"/>
      <c r="H2754" s="95"/>
      <c r="I2754" s="153"/>
      <c r="J2754" s="154"/>
      <c r="K2754" s="95"/>
      <c r="L2754" s="95"/>
      <c r="M2754" s="95"/>
    </row>
    <row r="2755" spans="1:13" s="155" customFormat="1" ht="11.25" outlineLevel="3">
      <c r="A2755" s="151"/>
      <c r="B2755" s="140"/>
      <c r="C2755" s="152" t="s">
        <v>1</v>
      </c>
      <c r="D2755" s="140"/>
      <c r="E2755" s="31">
        <v>87.69</v>
      </c>
      <c r="F2755" s="95"/>
      <c r="G2755" s="33"/>
      <c r="H2755" s="95"/>
      <c r="I2755" s="153"/>
      <c r="J2755" s="154"/>
      <c r="K2755" s="95"/>
      <c r="L2755" s="95"/>
      <c r="M2755" s="95"/>
    </row>
    <row r="2756" spans="1:13" s="57" customFormat="1" ht="12" outlineLevel="2">
      <c r="A2756" s="120">
        <v>8</v>
      </c>
      <c r="B2756" s="121" t="s">
        <v>413</v>
      </c>
      <c r="C2756" s="122" t="s">
        <v>1658</v>
      </c>
      <c r="D2756" s="123" t="s">
        <v>11</v>
      </c>
      <c r="E2756" s="24">
        <v>6.8</v>
      </c>
      <c r="F2756" s="94">
        <v>0</v>
      </c>
      <c r="G2756" s="24">
        <f>E2756*(1+F2756/100)</f>
        <v>6.8</v>
      </c>
      <c r="H2756" s="94"/>
      <c r="I2756" s="119">
        <f>G2756*H2756</f>
        <v>0</v>
      </c>
      <c r="J2756" s="124">
        <v>3.0000000000000001E-5</v>
      </c>
      <c r="K2756" s="125">
        <f>G2756*J2756</f>
        <v>2.04E-4</v>
      </c>
      <c r="L2756" s="124"/>
      <c r="M2756" s="125">
        <f>G2756*L2756</f>
        <v>0</v>
      </c>
    </row>
    <row r="2757" spans="1:13" s="57" customFormat="1" ht="12" outlineLevel="2">
      <c r="A2757" s="120">
        <v>9</v>
      </c>
      <c r="B2757" s="121" t="s">
        <v>356</v>
      </c>
      <c r="C2757" s="122" t="s">
        <v>1882</v>
      </c>
      <c r="D2757" s="123" t="s">
        <v>0</v>
      </c>
      <c r="E2757" s="24">
        <f>SUM(I2578:I2756)/100</f>
        <v>0</v>
      </c>
      <c r="F2757" s="94">
        <v>0</v>
      </c>
      <c r="G2757" s="24">
        <f>E2757*(1+F2757/100)</f>
        <v>0</v>
      </c>
      <c r="H2757" s="94"/>
      <c r="I2757" s="119">
        <f>G2757*H2757</f>
        <v>0</v>
      </c>
      <c r="J2757" s="124"/>
      <c r="K2757" s="125">
        <f>G2757*J2757</f>
        <v>0</v>
      </c>
      <c r="L2757" s="124"/>
      <c r="M2757" s="125">
        <f>G2757*L2757</f>
        <v>0</v>
      </c>
    </row>
    <row r="2758" spans="1:13" s="117" customFormat="1" ht="12.75" customHeight="1" outlineLevel="2">
      <c r="A2758" s="156"/>
      <c r="B2758" s="157"/>
      <c r="C2758" s="158"/>
      <c r="D2758" s="157"/>
      <c r="E2758" s="43"/>
      <c r="F2758" s="96"/>
      <c r="G2758" s="43"/>
      <c r="H2758" s="96"/>
      <c r="I2758" s="115"/>
      <c r="J2758" s="159"/>
      <c r="K2758" s="96"/>
      <c r="L2758" s="96"/>
      <c r="M2758" s="96"/>
    </row>
    <row r="2759" spans="1:13" s="176" customFormat="1" ht="16.5" customHeight="1" outlineLevel="1">
      <c r="A2759" s="170"/>
      <c r="B2759" s="171"/>
      <c r="C2759" s="171" t="s">
        <v>773</v>
      </c>
      <c r="D2759" s="172"/>
      <c r="E2759" s="20"/>
      <c r="F2759" s="93"/>
      <c r="G2759" s="20"/>
      <c r="H2759" s="93"/>
      <c r="I2759" s="173">
        <f>SUBTOTAL(9,I2760:I2839)</f>
        <v>0</v>
      </c>
      <c r="J2759" s="174"/>
      <c r="K2759" s="175">
        <f>SUBTOTAL(9,K2760:K2839)</f>
        <v>1.9181560000000002</v>
      </c>
      <c r="L2759" s="93"/>
      <c r="M2759" s="175">
        <f>SUBTOTAL(9,M2760:M2839)</f>
        <v>0</v>
      </c>
    </row>
    <row r="2760" spans="1:13" s="57" customFormat="1" ht="12" outlineLevel="2">
      <c r="A2760" s="120">
        <v>1</v>
      </c>
      <c r="B2760" s="121" t="s">
        <v>404</v>
      </c>
      <c r="C2760" s="122" t="s">
        <v>1716</v>
      </c>
      <c r="D2760" s="123" t="s">
        <v>41</v>
      </c>
      <c r="E2760" s="24">
        <v>47</v>
      </c>
      <c r="F2760" s="94">
        <v>0</v>
      </c>
      <c r="G2760" s="24">
        <f>E2760*(1+F2760/100)</f>
        <v>47</v>
      </c>
      <c r="H2760" s="94"/>
      <c r="I2760" s="119">
        <f>G2760*H2760</f>
        <v>0</v>
      </c>
      <c r="J2760" s="124">
        <v>4.4999999999999997E-3</v>
      </c>
      <c r="K2760" s="125">
        <f>G2760*J2760</f>
        <v>0.21149999999999999</v>
      </c>
      <c r="L2760" s="124"/>
      <c r="M2760" s="125">
        <f>G2760*L2760</f>
        <v>0</v>
      </c>
    </row>
    <row r="2761" spans="1:13" s="155" customFormat="1" ht="11.25" outlineLevel="3">
      <c r="A2761" s="151"/>
      <c r="B2761" s="140"/>
      <c r="C2761" s="152" t="s">
        <v>656</v>
      </c>
      <c r="D2761" s="140"/>
      <c r="E2761" s="31">
        <v>0</v>
      </c>
      <c r="F2761" s="95"/>
      <c r="G2761" s="33"/>
      <c r="H2761" s="95"/>
      <c r="I2761" s="153"/>
      <c r="J2761" s="154"/>
      <c r="K2761" s="95"/>
      <c r="L2761" s="95"/>
      <c r="M2761" s="95"/>
    </row>
    <row r="2762" spans="1:13" s="155" customFormat="1" ht="11.25" outlineLevel="3">
      <c r="A2762" s="151"/>
      <c r="B2762" s="140"/>
      <c r="C2762" s="152" t="s">
        <v>1101</v>
      </c>
      <c r="D2762" s="140"/>
      <c r="E2762" s="31">
        <v>4.4000000000000004</v>
      </c>
      <c r="F2762" s="95"/>
      <c r="G2762" s="33"/>
      <c r="H2762" s="95"/>
      <c r="I2762" s="153"/>
      <c r="J2762" s="154"/>
      <c r="K2762" s="95"/>
      <c r="L2762" s="95"/>
      <c r="M2762" s="95"/>
    </row>
    <row r="2763" spans="1:13" s="155" customFormat="1" ht="11.25" outlineLevel="3">
      <c r="A2763" s="151"/>
      <c r="B2763" s="140"/>
      <c r="C2763" s="152" t="s">
        <v>1102</v>
      </c>
      <c r="D2763" s="140"/>
      <c r="E2763" s="31">
        <v>4.4000000000000004</v>
      </c>
      <c r="F2763" s="95"/>
      <c r="G2763" s="33"/>
      <c r="H2763" s="95"/>
      <c r="I2763" s="153"/>
      <c r="J2763" s="154"/>
      <c r="K2763" s="95"/>
      <c r="L2763" s="95"/>
      <c r="M2763" s="95"/>
    </row>
    <row r="2764" spans="1:13" s="155" customFormat="1" ht="11.25" outlineLevel="3">
      <c r="A2764" s="151"/>
      <c r="B2764" s="140"/>
      <c r="C2764" s="152" t="s">
        <v>1103</v>
      </c>
      <c r="D2764" s="140"/>
      <c r="E2764" s="31">
        <v>4.4000000000000004</v>
      </c>
      <c r="F2764" s="95"/>
      <c r="G2764" s="33"/>
      <c r="H2764" s="95"/>
      <c r="I2764" s="153"/>
      <c r="J2764" s="154"/>
      <c r="K2764" s="95"/>
      <c r="L2764" s="95"/>
      <c r="M2764" s="95"/>
    </row>
    <row r="2765" spans="1:13" s="155" customFormat="1" ht="11.25" outlineLevel="3">
      <c r="A2765" s="151"/>
      <c r="B2765" s="140"/>
      <c r="C2765" s="152" t="s">
        <v>1105</v>
      </c>
      <c r="D2765" s="140"/>
      <c r="E2765" s="31">
        <v>4.4000000000000004</v>
      </c>
      <c r="F2765" s="95"/>
      <c r="G2765" s="33"/>
      <c r="H2765" s="95"/>
      <c r="I2765" s="153"/>
      <c r="J2765" s="154"/>
      <c r="K2765" s="95"/>
      <c r="L2765" s="95"/>
      <c r="M2765" s="95"/>
    </row>
    <row r="2766" spans="1:13" s="155" customFormat="1" ht="11.25" outlineLevel="3">
      <c r="A2766" s="151"/>
      <c r="B2766" s="140"/>
      <c r="C2766" s="152" t="s">
        <v>1107</v>
      </c>
      <c r="D2766" s="140"/>
      <c r="E2766" s="31">
        <v>4.4000000000000004</v>
      </c>
      <c r="F2766" s="95"/>
      <c r="G2766" s="33"/>
      <c r="H2766" s="95"/>
      <c r="I2766" s="153"/>
      <c r="J2766" s="154"/>
      <c r="K2766" s="95"/>
      <c r="L2766" s="95"/>
      <c r="M2766" s="95"/>
    </row>
    <row r="2767" spans="1:13" s="155" customFormat="1" ht="11.25" outlineLevel="3">
      <c r="A2767" s="151"/>
      <c r="B2767" s="140"/>
      <c r="C2767" s="152" t="s">
        <v>1109</v>
      </c>
      <c r="D2767" s="140"/>
      <c r="E2767" s="31">
        <v>4.4000000000000004</v>
      </c>
      <c r="F2767" s="95"/>
      <c r="G2767" s="33"/>
      <c r="H2767" s="95"/>
      <c r="I2767" s="153"/>
      <c r="J2767" s="154"/>
      <c r="K2767" s="95"/>
      <c r="L2767" s="95"/>
      <c r="M2767" s="95"/>
    </row>
    <row r="2768" spans="1:13" s="155" customFormat="1" ht="11.25" outlineLevel="3">
      <c r="A2768" s="151"/>
      <c r="B2768" s="140"/>
      <c r="C2768" s="152" t="s">
        <v>1110</v>
      </c>
      <c r="D2768" s="140"/>
      <c r="E2768" s="31">
        <v>4.4000000000000004</v>
      </c>
      <c r="F2768" s="95"/>
      <c r="G2768" s="33"/>
      <c r="H2768" s="95"/>
      <c r="I2768" s="153"/>
      <c r="J2768" s="154"/>
      <c r="K2768" s="95"/>
      <c r="L2768" s="95"/>
      <c r="M2768" s="95"/>
    </row>
    <row r="2769" spans="1:13" s="155" customFormat="1" ht="11.25" outlineLevel="3">
      <c r="A2769" s="151"/>
      <c r="B2769" s="140"/>
      <c r="C2769" s="152" t="s">
        <v>1310</v>
      </c>
      <c r="D2769" s="140"/>
      <c r="E2769" s="31">
        <v>5.6</v>
      </c>
      <c r="F2769" s="95"/>
      <c r="G2769" s="33"/>
      <c r="H2769" s="95"/>
      <c r="I2769" s="153"/>
      <c r="J2769" s="154"/>
      <c r="K2769" s="95"/>
      <c r="L2769" s="95"/>
      <c r="M2769" s="95"/>
    </row>
    <row r="2770" spans="1:13" s="155" customFormat="1" ht="11.25" outlineLevel="3">
      <c r="A2770" s="151"/>
      <c r="B2770" s="140"/>
      <c r="C2770" s="152" t="s">
        <v>1111</v>
      </c>
      <c r="D2770" s="140"/>
      <c r="E2770" s="31">
        <v>4.4000000000000004</v>
      </c>
      <c r="F2770" s="95"/>
      <c r="G2770" s="33"/>
      <c r="H2770" s="95"/>
      <c r="I2770" s="153"/>
      <c r="J2770" s="154"/>
      <c r="K2770" s="95"/>
      <c r="L2770" s="95"/>
      <c r="M2770" s="95"/>
    </row>
    <row r="2771" spans="1:13" s="155" customFormat="1" ht="11.25" outlineLevel="3">
      <c r="A2771" s="151"/>
      <c r="B2771" s="140"/>
      <c r="C2771" s="152" t="s">
        <v>1316</v>
      </c>
      <c r="D2771" s="140"/>
      <c r="E2771" s="31">
        <v>6.2</v>
      </c>
      <c r="F2771" s="95"/>
      <c r="G2771" s="33"/>
      <c r="H2771" s="95"/>
      <c r="I2771" s="153"/>
      <c r="J2771" s="154"/>
      <c r="K2771" s="95"/>
      <c r="L2771" s="95"/>
      <c r="M2771" s="95"/>
    </row>
    <row r="2772" spans="1:13" s="155" customFormat="1" ht="11.25" outlineLevel="3">
      <c r="A2772" s="151"/>
      <c r="B2772" s="140"/>
      <c r="C2772" s="152" t="s">
        <v>1</v>
      </c>
      <c r="D2772" s="140"/>
      <c r="E2772" s="31">
        <v>47</v>
      </c>
      <c r="F2772" s="95"/>
      <c r="G2772" s="33"/>
      <c r="H2772" s="95"/>
      <c r="I2772" s="153"/>
      <c r="J2772" s="154"/>
      <c r="K2772" s="95"/>
      <c r="L2772" s="95"/>
      <c r="M2772" s="95"/>
    </row>
    <row r="2773" spans="1:13" s="57" customFormat="1" ht="24" outlineLevel="2">
      <c r="A2773" s="120">
        <v>2</v>
      </c>
      <c r="B2773" s="121" t="s">
        <v>415</v>
      </c>
      <c r="C2773" s="122" t="s">
        <v>1981</v>
      </c>
      <c r="D2773" s="123" t="s">
        <v>41</v>
      </c>
      <c r="E2773" s="24">
        <v>533.33000000000004</v>
      </c>
      <c r="F2773" s="94">
        <v>0</v>
      </c>
      <c r="G2773" s="24">
        <f>E2773*(1+F2773/100)</f>
        <v>533.33000000000004</v>
      </c>
      <c r="H2773" s="94"/>
      <c r="I2773" s="119">
        <f>G2773*H2773</f>
        <v>0</v>
      </c>
      <c r="J2773" s="124">
        <v>3.2000000000000002E-3</v>
      </c>
      <c r="K2773" s="125">
        <f>G2773*J2773</f>
        <v>1.7066560000000002</v>
      </c>
      <c r="L2773" s="124"/>
      <c r="M2773" s="125">
        <f>G2773*L2773</f>
        <v>0</v>
      </c>
    </row>
    <row r="2774" spans="1:13" s="57" customFormat="1" ht="12" outlineLevel="2">
      <c r="A2774" s="120">
        <v>3</v>
      </c>
      <c r="B2774" s="121" t="s">
        <v>74</v>
      </c>
      <c r="C2774" s="122" t="s">
        <v>912</v>
      </c>
      <c r="D2774" s="123" t="s">
        <v>41</v>
      </c>
      <c r="E2774" s="24">
        <v>533.32980000000009</v>
      </c>
      <c r="F2774" s="94">
        <v>15</v>
      </c>
      <c r="G2774" s="24">
        <f>E2774*(1+F2774/100)</f>
        <v>613.32927000000007</v>
      </c>
      <c r="H2774" s="94"/>
      <c r="I2774" s="119">
        <f>G2774*H2774</f>
        <v>0</v>
      </c>
      <c r="J2774" s="124"/>
      <c r="K2774" s="125">
        <f>G2774*J2774</f>
        <v>0</v>
      </c>
      <c r="L2774" s="124"/>
      <c r="M2774" s="125">
        <f>G2774*L2774</f>
        <v>0</v>
      </c>
    </row>
    <row r="2775" spans="1:13" s="155" customFormat="1" ht="11.25" outlineLevel="3">
      <c r="A2775" s="151"/>
      <c r="B2775" s="140"/>
      <c r="C2775" s="152" t="s">
        <v>83</v>
      </c>
      <c r="D2775" s="140"/>
      <c r="E2775" s="31">
        <v>0</v>
      </c>
      <c r="F2775" s="95"/>
      <c r="G2775" s="33"/>
      <c r="H2775" s="95"/>
      <c r="I2775" s="153"/>
      <c r="J2775" s="154"/>
      <c r="K2775" s="95"/>
      <c r="L2775" s="95"/>
      <c r="M2775" s="95"/>
    </row>
    <row r="2776" spans="1:13" s="155" customFormat="1" ht="11.25" outlineLevel="3">
      <c r="A2776" s="151"/>
      <c r="B2776" s="140"/>
      <c r="C2776" s="152" t="s">
        <v>685</v>
      </c>
      <c r="D2776" s="140"/>
      <c r="E2776" s="31">
        <v>0</v>
      </c>
      <c r="F2776" s="95"/>
      <c r="G2776" s="33"/>
      <c r="H2776" s="95"/>
      <c r="I2776" s="153"/>
      <c r="J2776" s="154"/>
      <c r="K2776" s="95"/>
      <c r="L2776" s="95"/>
      <c r="M2776" s="95"/>
    </row>
    <row r="2777" spans="1:13" s="155" customFormat="1" ht="11.25" outlineLevel="3">
      <c r="A2777" s="151"/>
      <c r="B2777" s="140"/>
      <c r="C2777" s="152" t="s">
        <v>425</v>
      </c>
      <c r="D2777" s="140"/>
      <c r="E2777" s="31">
        <v>1.8</v>
      </c>
      <c r="F2777" s="95"/>
      <c r="G2777" s="33"/>
      <c r="H2777" s="95"/>
      <c r="I2777" s="153"/>
      <c r="J2777" s="154"/>
      <c r="K2777" s="95"/>
      <c r="L2777" s="95"/>
      <c r="M2777" s="95"/>
    </row>
    <row r="2778" spans="1:13" s="155" customFormat="1" ht="11.25" outlineLevel="3">
      <c r="A2778" s="151"/>
      <c r="B2778" s="140"/>
      <c r="C2778" s="152" t="s">
        <v>862</v>
      </c>
      <c r="D2778" s="140"/>
      <c r="E2778" s="31">
        <v>5.9</v>
      </c>
      <c r="F2778" s="95"/>
      <c r="G2778" s="33"/>
      <c r="H2778" s="95"/>
      <c r="I2778" s="153"/>
      <c r="J2778" s="154"/>
      <c r="K2778" s="95"/>
      <c r="L2778" s="95"/>
      <c r="M2778" s="95"/>
    </row>
    <row r="2779" spans="1:13" s="155" customFormat="1" ht="11.25" outlineLevel="3">
      <c r="A2779" s="151"/>
      <c r="B2779" s="140"/>
      <c r="C2779" s="152" t="s">
        <v>1419</v>
      </c>
      <c r="D2779" s="140"/>
      <c r="E2779" s="31">
        <v>10.039999999999999</v>
      </c>
      <c r="F2779" s="95"/>
      <c r="G2779" s="33"/>
      <c r="H2779" s="95"/>
      <c r="I2779" s="153"/>
      <c r="J2779" s="154"/>
      <c r="K2779" s="95"/>
      <c r="L2779" s="95"/>
      <c r="M2779" s="95"/>
    </row>
    <row r="2780" spans="1:13" s="155" customFormat="1" ht="11.25" outlineLevel="3">
      <c r="A2780" s="151"/>
      <c r="B2780" s="140"/>
      <c r="C2780" s="152" t="s">
        <v>1420</v>
      </c>
      <c r="D2780" s="140"/>
      <c r="E2780" s="31">
        <v>9.7999999999999989</v>
      </c>
      <c r="F2780" s="95"/>
      <c r="G2780" s="33"/>
      <c r="H2780" s="95"/>
      <c r="I2780" s="153"/>
      <c r="J2780" s="154"/>
      <c r="K2780" s="95"/>
      <c r="L2780" s="95"/>
      <c r="M2780" s="95"/>
    </row>
    <row r="2781" spans="1:13" s="155" customFormat="1" ht="22.5" outlineLevel="3">
      <c r="A2781" s="151"/>
      <c r="B2781" s="140"/>
      <c r="C2781" s="152" t="s">
        <v>1871</v>
      </c>
      <c r="D2781" s="140"/>
      <c r="E2781" s="31">
        <v>18.852000000000004</v>
      </c>
      <c r="F2781" s="95"/>
      <c r="G2781" s="33"/>
      <c r="H2781" s="95"/>
      <c r="I2781" s="153"/>
      <c r="J2781" s="154"/>
      <c r="K2781" s="95"/>
      <c r="L2781" s="95"/>
      <c r="M2781" s="95"/>
    </row>
    <row r="2782" spans="1:13" s="155" customFormat="1" ht="11.25" outlineLevel="3">
      <c r="A2782" s="151"/>
      <c r="B2782" s="140"/>
      <c r="C2782" s="152" t="s">
        <v>946</v>
      </c>
      <c r="D2782" s="140"/>
      <c r="E2782" s="31">
        <v>3.36</v>
      </c>
      <c r="F2782" s="95"/>
      <c r="G2782" s="33"/>
      <c r="H2782" s="95"/>
      <c r="I2782" s="153"/>
      <c r="J2782" s="154"/>
      <c r="K2782" s="95"/>
      <c r="L2782" s="95"/>
      <c r="M2782" s="95"/>
    </row>
    <row r="2783" spans="1:13" s="155" customFormat="1" ht="11.25" outlineLevel="3">
      <c r="A2783" s="151"/>
      <c r="B2783" s="140"/>
      <c r="C2783" s="152" t="s">
        <v>947</v>
      </c>
      <c r="D2783" s="140"/>
      <c r="E2783" s="31">
        <v>4.7</v>
      </c>
      <c r="F2783" s="95"/>
      <c r="G2783" s="33"/>
      <c r="H2783" s="95"/>
      <c r="I2783" s="153"/>
      <c r="J2783" s="154"/>
      <c r="K2783" s="95"/>
      <c r="L2783" s="95"/>
      <c r="M2783" s="95"/>
    </row>
    <row r="2784" spans="1:13" s="155" customFormat="1" ht="11.25" outlineLevel="3">
      <c r="A2784" s="151"/>
      <c r="B2784" s="140"/>
      <c r="C2784" s="152" t="s">
        <v>1422</v>
      </c>
      <c r="D2784" s="140"/>
      <c r="E2784" s="31">
        <v>13.3</v>
      </c>
      <c r="F2784" s="95"/>
      <c r="G2784" s="33"/>
      <c r="H2784" s="95"/>
      <c r="I2784" s="153"/>
      <c r="J2784" s="154"/>
      <c r="K2784" s="95"/>
      <c r="L2784" s="95"/>
      <c r="M2784" s="95"/>
    </row>
    <row r="2785" spans="1:13" s="155" customFormat="1" ht="11.25" outlineLevel="3">
      <c r="A2785" s="151"/>
      <c r="B2785" s="140"/>
      <c r="C2785" s="152" t="s">
        <v>1609</v>
      </c>
      <c r="D2785" s="140"/>
      <c r="E2785" s="31">
        <v>21.92</v>
      </c>
      <c r="F2785" s="95"/>
      <c r="G2785" s="33"/>
      <c r="H2785" s="95"/>
      <c r="I2785" s="153"/>
      <c r="J2785" s="154"/>
      <c r="K2785" s="95"/>
      <c r="L2785" s="95"/>
      <c r="M2785" s="95"/>
    </row>
    <row r="2786" spans="1:13" s="155" customFormat="1" ht="11.25" outlineLevel="3">
      <c r="A2786" s="151"/>
      <c r="B2786" s="140"/>
      <c r="C2786" s="152" t="s">
        <v>1467</v>
      </c>
      <c r="D2786" s="140"/>
      <c r="E2786" s="31">
        <v>1.9799999999999998</v>
      </c>
      <c r="F2786" s="95"/>
      <c r="G2786" s="33"/>
      <c r="H2786" s="95"/>
      <c r="I2786" s="153"/>
      <c r="J2786" s="154"/>
      <c r="K2786" s="95"/>
      <c r="L2786" s="95"/>
      <c r="M2786" s="95"/>
    </row>
    <row r="2787" spans="1:13" s="155" customFormat="1" ht="11.25" outlineLevel="3">
      <c r="A2787" s="151"/>
      <c r="B2787" s="140"/>
      <c r="C2787" s="152" t="s">
        <v>1486</v>
      </c>
      <c r="D2787" s="140"/>
      <c r="E2787" s="31">
        <v>10.176799999999998</v>
      </c>
      <c r="F2787" s="95"/>
      <c r="G2787" s="33"/>
      <c r="H2787" s="95"/>
      <c r="I2787" s="153"/>
      <c r="J2787" s="154"/>
      <c r="K2787" s="95"/>
      <c r="L2787" s="95"/>
      <c r="M2787" s="95"/>
    </row>
    <row r="2788" spans="1:13" s="155" customFormat="1" ht="11.25" outlineLevel="3">
      <c r="A2788" s="151"/>
      <c r="B2788" s="140"/>
      <c r="C2788" s="152" t="s">
        <v>1302</v>
      </c>
      <c r="D2788" s="140"/>
      <c r="E2788" s="31">
        <v>5.25</v>
      </c>
      <c r="F2788" s="95"/>
      <c r="G2788" s="33"/>
      <c r="H2788" s="95"/>
      <c r="I2788" s="153"/>
      <c r="J2788" s="154"/>
      <c r="K2788" s="95"/>
      <c r="L2788" s="95"/>
      <c r="M2788" s="95"/>
    </row>
    <row r="2789" spans="1:13" s="155" customFormat="1" ht="22.5" outlineLevel="3">
      <c r="A2789" s="151"/>
      <c r="B2789" s="140"/>
      <c r="C2789" s="152" t="s">
        <v>1829</v>
      </c>
      <c r="D2789" s="140"/>
      <c r="E2789" s="31">
        <v>16.713999999999999</v>
      </c>
      <c r="F2789" s="95"/>
      <c r="G2789" s="33"/>
      <c r="H2789" s="95"/>
      <c r="I2789" s="153"/>
      <c r="J2789" s="154"/>
      <c r="K2789" s="95"/>
      <c r="L2789" s="95"/>
      <c r="M2789" s="95"/>
    </row>
    <row r="2790" spans="1:13" s="155" customFormat="1" ht="11.25" outlineLevel="3">
      <c r="A2790" s="151"/>
      <c r="B2790" s="140"/>
      <c r="C2790" s="152" t="s">
        <v>1303</v>
      </c>
      <c r="D2790" s="140"/>
      <c r="E2790" s="31">
        <v>5.1999999999999993</v>
      </c>
      <c r="F2790" s="95"/>
      <c r="G2790" s="33"/>
      <c r="H2790" s="95"/>
      <c r="I2790" s="153"/>
      <c r="J2790" s="154"/>
      <c r="K2790" s="95"/>
      <c r="L2790" s="95"/>
      <c r="M2790" s="95"/>
    </row>
    <row r="2791" spans="1:13" s="155" customFormat="1" ht="11.25" outlineLevel="3">
      <c r="A2791" s="151"/>
      <c r="B2791" s="140"/>
      <c r="C2791" s="152" t="s">
        <v>1544</v>
      </c>
      <c r="D2791" s="140"/>
      <c r="E2791" s="31">
        <v>9.4</v>
      </c>
      <c r="F2791" s="95"/>
      <c r="G2791" s="33"/>
      <c r="H2791" s="95"/>
      <c r="I2791" s="153"/>
      <c r="J2791" s="154"/>
      <c r="K2791" s="95"/>
      <c r="L2791" s="95"/>
      <c r="M2791" s="95"/>
    </row>
    <row r="2792" spans="1:13" s="155" customFormat="1" ht="11.25" outlineLevel="3">
      <c r="A2792" s="151"/>
      <c r="B2792" s="140"/>
      <c r="C2792" s="152" t="s">
        <v>1304</v>
      </c>
      <c r="D2792" s="140"/>
      <c r="E2792" s="31">
        <v>3.9000000000000004</v>
      </c>
      <c r="F2792" s="95"/>
      <c r="G2792" s="33"/>
      <c r="H2792" s="95"/>
      <c r="I2792" s="153"/>
      <c r="J2792" s="154"/>
      <c r="K2792" s="95"/>
      <c r="L2792" s="95"/>
      <c r="M2792" s="95"/>
    </row>
    <row r="2793" spans="1:13" s="155" customFormat="1" ht="33.75" outlineLevel="3">
      <c r="A2793" s="151"/>
      <c r="B2793" s="140"/>
      <c r="C2793" s="152" t="s">
        <v>2078</v>
      </c>
      <c r="D2793" s="140"/>
      <c r="E2793" s="31">
        <v>42.931999999999995</v>
      </c>
      <c r="F2793" s="95"/>
      <c r="G2793" s="33"/>
      <c r="H2793" s="95"/>
      <c r="I2793" s="153"/>
      <c r="J2793" s="154"/>
      <c r="K2793" s="95"/>
      <c r="L2793" s="95"/>
      <c r="M2793" s="95"/>
    </row>
    <row r="2794" spans="1:13" s="155" customFormat="1" ht="11.25" outlineLevel="3">
      <c r="A2794" s="151"/>
      <c r="B2794" s="140"/>
      <c r="C2794" s="152" t="s">
        <v>1423</v>
      </c>
      <c r="D2794" s="140"/>
      <c r="E2794" s="31">
        <v>14.840000000000002</v>
      </c>
      <c r="F2794" s="95"/>
      <c r="G2794" s="33"/>
      <c r="H2794" s="95"/>
      <c r="I2794" s="153"/>
      <c r="J2794" s="154"/>
      <c r="K2794" s="95"/>
      <c r="L2794" s="95"/>
      <c r="M2794" s="95"/>
    </row>
    <row r="2795" spans="1:13" s="155" customFormat="1" ht="11.25" outlineLevel="3">
      <c r="A2795" s="151"/>
      <c r="B2795" s="140"/>
      <c r="C2795" s="152" t="s">
        <v>1545</v>
      </c>
      <c r="D2795" s="140"/>
      <c r="E2795" s="31">
        <v>21.319999999999997</v>
      </c>
      <c r="F2795" s="95"/>
      <c r="G2795" s="33"/>
      <c r="H2795" s="95"/>
      <c r="I2795" s="153"/>
      <c r="J2795" s="154"/>
      <c r="K2795" s="95"/>
      <c r="L2795" s="95"/>
      <c r="M2795" s="95"/>
    </row>
    <row r="2796" spans="1:13" s="155" customFormat="1" ht="11.25" outlineLevel="3">
      <c r="A2796" s="151"/>
      <c r="B2796" s="140"/>
      <c r="C2796" s="152" t="s">
        <v>1238</v>
      </c>
      <c r="D2796" s="140"/>
      <c r="E2796" s="31">
        <v>7.42</v>
      </c>
      <c r="F2796" s="95"/>
      <c r="G2796" s="33"/>
      <c r="H2796" s="95"/>
      <c r="I2796" s="153"/>
      <c r="J2796" s="154"/>
      <c r="K2796" s="95"/>
      <c r="L2796" s="95"/>
      <c r="M2796" s="95"/>
    </row>
    <row r="2797" spans="1:13" s="155" customFormat="1" ht="11.25" outlineLevel="3">
      <c r="A2797" s="151"/>
      <c r="B2797" s="140"/>
      <c r="C2797" s="152" t="s">
        <v>949</v>
      </c>
      <c r="D2797" s="140"/>
      <c r="E2797" s="31">
        <v>3.32</v>
      </c>
      <c r="F2797" s="95"/>
      <c r="G2797" s="33"/>
      <c r="H2797" s="95"/>
      <c r="I2797" s="153"/>
      <c r="J2797" s="154"/>
      <c r="K2797" s="95"/>
      <c r="L2797" s="95"/>
      <c r="M2797" s="95"/>
    </row>
    <row r="2798" spans="1:13" s="155" customFormat="1" ht="11.25" outlineLevel="3">
      <c r="A2798" s="151"/>
      <c r="B2798" s="140"/>
      <c r="C2798" s="152" t="s">
        <v>950</v>
      </c>
      <c r="D2798" s="140"/>
      <c r="E2798" s="31">
        <v>3.06</v>
      </c>
      <c r="F2798" s="95"/>
      <c r="G2798" s="33"/>
      <c r="H2798" s="95"/>
      <c r="I2798" s="153"/>
      <c r="J2798" s="154"/>
      <c r="K2798" s="95"/>
      <c r="L2798" s="95"/>
      <c r="M2798" s="95"/>
    </row>
    <row r="2799" spans="1:13" s="155" customFormat="1" ht="11.25" outlineLevel="3">
      <c r="A2799" s="151"/>
      <c r="B2799" s="140"/>
      <c r="C2799" s="152" t="s">
        <v>951</v>
      </c>
      <c r="D2799" s="140"/>
      <c r="E2799" s="31">
        <v>3.48</v>
      </c>
      <c r="F2799" s="95"/>
      <c r="G2799" s="33"/>
      <c r="H2799" s="95"/>
      <c r="I2799" s="153"/>
      <c r="J2799" s="154"/>
      <c r="K2799" s="95"/>
      <c r="L2799" s="95"/>
      <c r="M2799" s="95"/>
    </row>
    <row r="2800" spans="1:13" s="155" customFormat="1" ht="11.25" outlineLevel="3">
      <c r="A2800" s="151"/>
      <c r="B2800" s="140"/>
      <c r="C2800" s="152" t="s">
        <v>952</v>
      </c>
      <c r="D2800" s="140"/>
      <c r="E2800" s="31">
        <v>3.3</v>
      </c>
      <c r="F2800" s="95"/>
      <c r="G2800" s="33"/>
      <c r="H2800" s="95"/>
      <c r="I2800" s="153"/>
      <c r="J2800" s="154"/>
      <c r="K2800" s="95"/>
      <c r="L2800" s="95"/>
      <c r="M2800" s="95"/>
    </row>
    <row r="2801" spans="1:13" s="155" customFormat="1" ht="11.25" outlineLevel="3">
      <c r="A2801" s="151"/>
      <c r="B2801" s="140"/>
      <c r="C2801" s="152" t="s">
        <v>1199</v>
      </c>
      <c r="D2801" s="140"/>
      <c r="E2801" s="31">
        <v>5.8000000000000007</v>
      </c>
      <c r="F2801" s="95"/>
      <c r="G2801" s="33"/>
      <c r="H2801" s="95"/>
      <c r="I2801" s="153"/>
      <c r="J2801" s="154"/>
      <c r="K2801" s="95"/>
      <c r="L2801" s="95"/>
      <c r="M2801" s="95"/>
    </row>
    <row r="2802" spans="1:13" s="155" customFormat="1" ht="11.25" outlineLevel="3">
      <c r="A2802" s="151"/>
      <c r="B2802" s="140"/>
      <c r="C2802" s="152" t="s">
        <v>1190</v>
      </c>
      <c r="D2802" s="140"/>
      <c r="E2802" s="31">
        <v>6</v>
      </c>
      <c r="F2802" s="95"/>
      <c r="G2802" s="33"/>
      <c r="H2802" s="95"/>
      <c r="I2802" s="153"/>
      <c r="J2802" s="154"/>
      <c r="K2802" s="95"/>
      <c r="L2802" s="95"/>
      <c r="M2802" s="95"/>
    </row>
    <row r="2803" spans="1:13" s="155" customFormat="1" ht="11.25" outlineLevel="3">
      <c r="A2803" s="151"/>
      <c r="B2803" s="140"/>
      <c r="C2803" s="152" t="s">
        <v>1566</v>
      </c>
      <c r="D2803" s="140"/>
      <c r="E2803" s="31">
        <v>2.4000000000000004</v>
      </c>
      <c r="F2803" s="95"/>
      <c r="G2803" s="33"/>
      <c r="H2803" s="95"/>
      <c r="I2803" s="153"/>
      <c r="J2803" s="154"/>
      <c r="K2803" s="95"/>
      <c r="L2803" s="95"/>
      <c r="M2803" s="95"/>
    </row>
    <row r="2804" spans="1:13" s="155" customFormat="1" ht="11.25" outlineLevel="3">
      <c r="A2804" s="151"/>
      <c r="B2804" s="140"/>
      <c r="C2804" s="152" t="s">
        <v>1424</v>
      </c>
      <c r="D2804" s="140"/>
      <c r="E2804" s="31">
        <v>9.7199999999999989</v>
      </c>
      <c r="F2804" s="95"/>
      <c r="G2804" s="33"/>
      <c r="H2804" s="95"/>
      <c r="I2804" s="153"/>
      <c r="J2804" s="154"/>
      <c r="K2804" s="95"/>
      <c r="L2804" s="95"/>
      <c r="M2804" s="95"/>
    </row>
    <row r="2805" spans="1:13" s="155" customFormat="1" ht="11.25" outlineLevel="3">
      <c r="A2805" s="151"/>
      <c r="B2805" s="140"/>
      <c r="C2805" s="152" t="s">
        <v>1451</v>
      </c>
      <c r="D2805" s="140"/>
      <c r="E2805" s="31">
        <v>10.1</v>
      </c>
      <c r="F2805" s="95"/>
      <c r="G2805" s="33"/>
      <c r="H2805" s="95"/>
      <c r="I2805" s="153"/>
      <c r="J2805" s="154"/>
      <c r="K2805" s="95"/>
      <c r="L2805" s="95"/>
      <c r="M2805" s="95"/>
    </row>
    <row r="2806" spans="1:13" s="155" customFormat="1" ht="11.25" outlineLevel="3">
      <c r="A2806" s="151"/>
      <c r="B2806" s="140"/>
      <c r="C2806" s="152" t="s">
        <v>1264</v>
      </c>
      <c r="D2806" s="140"/>
      <c r="E2806" s="31">
        <v>2.2399999999999998</v>
      </c>
      <c r="F2806" s="95"/>
      <c r="G2806" s="33"/>
      <c r="H2806" s="95"/>
      <c r="I2806" s="153"/>
      <c r="J2806" s="154"/>
      <c r="K2806" s="95"/>
      <c r="L2806" s="95"/>
      <c r="M2806" s="95"/>
    </row>
    <row r="2807" spans="1:13" s="155" customFormat="1" ht="11.25" outlineLevel="3">
      <c r="A2807" s="151"/>
      <c r="B2807" s="140"/>
      <c r="C2807" s="152" t="s">
        <v>1546</v>
      </c>
      <c r="D2807" s="140"/>
      <c r="E2807" s="31">
        <v>7.44</v>
      </c>
      <c r="F2807" s="95"/>
      <c r="G2807" s="33"/>
      <c r="H2807" s="95"/>
      <c r="I2807" s="153"/>
      <c r="J2807" s="154"/>
      <c r="K2807" s="95"/>
      <c r="L2807" s="95"/>
      <c r="M2807" s="95"/>
    </row>
    <row r="2808" spans="1:13" s="155" customFormat="1" ht="11.25" outlineLevel="3">
      <c r="A2808" s="151"/>
      <c r="B2808" s="140"/>
      <c r="C2808" s="152" t="s">
        <v>1163</v>
      </c>
      <c r="D2808" s="140"/>
      <c r="E2808" s="31">
        <v>7.2</v>
      </c>
      <c r="F2808" s="95"/>
      <c r="G2808" s="33"/>
      <c r="H2808" s="95"/>
      <c r="I2808" s="153"/>
      <c r="J2808" s="154"/>
      <c r="K2808" s="95"/>
      <c r="L2808" s="95"/>
      <c r="M2808" s="95"/>
    </row>
    <row r="2809" spans="1:13" s="155" customFormat="1" ht="11.25" outlineLevel="3">
      <c r="A2809" s="151"/>
      <c r="B2809" s="140"/>
      <c r="C2809" s="152" t="s">
        <v>1164</v>
      </c>
      <c r="D2809" s="140"/>
      <c r="E2809" s="31">
        <v>7.2</v>
      </c>
      <c r="F2809" s="95"/>
      <c r="G2809" s="33"/>
      <c r="H2809" s="95"/>
      <c r="I2809" s="153"/>
      <c r="J2809" s="154"/>
      <c r="K2809" s="95"/>
      <c r="L2809" s="95"/>
      <c r="M2809" s="95"/>
    </row>
    <row r="2810" spans="1:13" s="155" customFormat="1" ht="11.25" outlineLevel="3">
      <c r="A2810" s="151"/>
      <c r="B2810" s="140"/>
      <c r="C2810" s="152" t="s">
        <v>1</v>
      </c>
      <c r="D2810" s="140"/>
      <c r="E2810" s="31">
        <v>300.06480000000005</v>
      </c>
      <c r="F2810" s="95"/>
      <c r="G2810" s="33"/>
      <c r="H2810" s="95"/>
      <c r="I2810" s="153"/>
      <c r="J2810" s="154"/>
      <c r="K2810" s="95"/>
      <c r="L2810" s="95"/>
      <c r="M2810" s="95"/>
    </row>
    <row r="2811" spans="1:13" s="155" customFormat="1" ht="11.25" outlineLevel="3">
      <c r="A2811" s="151"/>
      <c r="B2811" s="140"/>
      <c r="C2811" s="152" t="s">
        <v>630</v>
      </c>
      <c r="D2811" s="140"/>
      <c r="E2811" s="31">
        <v>0</v>
      </c>
      <c r="F2811" s="95"/>
      <c r="G2811" s="33"/>
      <c r="H2811" s="95"/>
      <c r="I2811" s="153"/>
      <c r="J2811" s="154"/>
      <c r="K2811" s="95"/>
      <c r="L2811" s="95"/>
      <c r="M2811" s="95"/>
    </row>
    <row r="2812" spans="1:13" s="155" customFormat="1" ht="11.25" outlineLevel="3">
      <c r="A2812" s="151"/>
      <c r="B2812" s="140"/>
      <c r="C2812" s="152" t="s">
        <v>932</v>
      </c>
      <c r="D2812" s="140"/>
      <c r="E2812" s="31">
        <v>6.7200000000000006</v>
      </c>
      <c r="F2812" s="95"/>
      <c r="G2812" s="33"/>
      <c r="H2812" s="95"/>
      <c r="I2812" s="153"/>
      <c r="J2812" s="154"/>
      <c r="K2812" s="95"/>
      <c r="L2812" s="95"/>
      <c r="M2812" s="95"/>
    </row>
    <row r="2813" spans="1:13" s="155" customFormat="1" ht="11.25" outlineLevel="3">
      <c r="A2813" s="151"/>
      <c r="B2813" s="140"/>
      <c r="C2813" s="152" t="s">
        <v>1038</v>
      </c>
      <c r="D2813" s="140"/>
      <c r="E2813" s="31">
        <v>4.96</v>
      </c>
      <c r="F2813" s="95"/>
      <c r="G2813" s="33"/>
      <c r="H2813" s="95"/>
      <c r="I2813" s="153"/>
      <c r="J2813" s="154"/>
      <c r="K2813" s="95"/>
      <c r="L2813" s="95"/>
      <c r="M2813" s="95"/>
    </row>
    <row r="2814" spans="1:13" s="155" customFormat="1" ht="11.25" outlineLevel="3">
      <c r="A2814" s="151"/>
      <c r="B2814" s="140"/>
      <c r="C2814" s="152" t="s">
        <v>1186</v>
      </c>
      <c r="D2814" s="140"/>
      <c r="E2814" s="31">
        <v>0.60000000000000009</v>
      </c>
      <c r="F2814" s="95"/>
      <c r="G2814" s="33"/>
      <c r="H2814" s="95"/>
      <c r="I2814" s="153"/>
      <c r="J2814" s="154"/>
      <c r="K2814" s="95"/>
      <c r="L2814" s="95"/>
      <c r="M2814" s="95"/>
    </row>
    <row r="2815" spans="1:13" s="155" customFormat="1" ht="11.25" outlineLevel="3">
      <c r="A2815" s="151"/>
      <c r="B2815" s="140"/>
      <c r="C2815" s="152" t="s">
        <v>1670</v>
      </c>
      <c r="D2815" s="140"/>
      <c r="E2815" s="31">
        <v>12.82</v>
      </c>
      <c r="F2815" s="95"/>
      <c r="G2815" s="33"/>
      <c r="H2815" s="95"/>
      <c r="I2815" s="153"/>
      <c r="J2815" s="154"/>
      <c r="K2815" s="95"/>
      <c r="L2815" s="95"/>
      <c r="M2815" s="95"/>
    </row>
    <row r="2816" spans="1:13" s="155" customFormat="1" ht="11.25" outlineLevel="3">
      <c r="A2816" s="151"/>
      <c r="B2816" s="140"/>
      <c r="C2816" s="152" t="s">
        <v>1421</v>
      </c>
      <c r="D2816" s="140"/>
      <c r="E2816" s="31">
        <v>7.1999999999999993</v>
      </c>
      <c r="F2816" s="95"/>
      <c r="G2816" s="33"/>
      <c r="H2816" s="95"/>
      <c r="I2816" s="153"/>
      <c r="J2816" s="154"/>
      <c r="K2816" s="95"/>
      <c r="L2816" s="95"/>
      <c r="M2816" s="95"/>
    </row>
    <row r="2817" spans="1:13" s="155" customFormat="1" ht="11.25" outlineLevel="3">
      <c r="A2817" s="151"/>
      <c r="B2817" s="140"/>
      <c r="C2817" s="152" t="s">
        <v>1444</v>
      </c>
      <c r="D2817" s="140"/>
      <c r="E2817" s="31">
        <v>6.86</v>
      </c>
      <c r="F2817" s="95"/>
      <c r="G2817" s="33"/>
      <c r="H2817" s="95"/>
      <c r="I2817" s="153"/>
      <c r="J2817" s="154"/>
      <c r="K2817" s="95"/>
      <c r="L2817" s="95"/>
      <c r="M2817" s="95"/>
    </row>
    <row r="2818" spans="1:13" s="155" customFormat="1" ht="11.25" outlineLevel="3">
      <c r="A2818" s="151"/>
      <c r="B2818" s="140"/>
      <c r="C2818" s="152" t="s">
        <v>1723</v>
      </c>
      <c r="D2818" s="140"/>
      <c r="E2818" s="31">
        <v>15.080000000000002</v>
      </c>
      <c r="F2818" s="95"/>
      <c r="G2818" s="33"/>
      <c r="H2818" s="95"/>
      <c r="I2818" s="153"/>
      <c r="J2818" s="154"/>
      <c r="K2818" s="95"/>
      <c r="L2818" s="95"/>
      <c r="M2818" s="95"/>
    </row>
    <row r="2819" spans="1:13" s="155" customFormat="1" ht="33.75" outlineLevel="3">
      <c r="A2819" s="151"/>
      <c r="B2819" s="140"/>
      <c r="C2819" s="152" t="s">
        <v>1977</v>
      </c>
      <c r="D2819" s="140"/>
      <c r="E2819" s="31">
        <v>19.520000000000003</v>
      </c>
      <c r="F2819" s="95"/>
      <c r="G2819" s="33"/>
      <c r="H2819" s="95"/>
      <c r="I2819" s="153"/>
      <c r="J2819" s="154"/>
      <c r="K2819" s="95"/>
      <c r="L2819" s="95"/>
      <c r="M2819" s="95"/>
    </row>
    <row r="2820" spans="1:13" s="155" customFormat="1" ht="11.25" outlineLevel="3">
      <c r="A2820" s="151"/>
      <c r="B2820" s="140"/>
      <c r="C2820" s="152" t="s">
        <v>1734</v>
      </c>
      <c r="D2820" s="140"/>
      <c r="E2820" s="31">
        <v>12.600000000000001</v>
      </c>
      <c r="F2820" s="95"/>
      <c r="G2820" s="33"/>
      <c r="H2820" s="95"/>
      <c r="I2820" s="153"/>
      <c r="J2820" s="154"/>
      <c r="K2820" s="95"/>
      <c r="L2820" s="95"/>
      <c r="M2820" s="95"/>
    </row>
    <row r="2821" spans="1:13" s="155" customFormat="1" ht="22.5" outlineLevel="3">
      <c r="A2821" s="151"/>
      <c r="B2821" s="140"/>
      <c r="C2821" s="152" t="s">
        <v>1838</v>
      </c>
      <c r="D2821" s="140"/>
      <c r="E2821" s="31">
        <v>17.099999999999998</v>
      </c>
      <c r="F2821" s="95"/>
      <c r="G2821" s="33"/>
      <c r="H2821" s="95"/>
      <c r="I2821" s="153"/>
      <c r="J2821" s="154"/>
      <c r="K2821" s="95"/>
      <c r="L2821" s="95"/>
      <c r="M2821" s="95"/>
    </row>
    <row r="2822" spans="1:13" s="155" customFormat="1" ht="11.25" outlineLevel="3">
      <c r="A2822" s="151"/>
      <c r="B2822" s="140"/>
      <c r="C2822" s="152" t="s">
        <v>1622</v>
      </c>
      <c r="D2822" s="140"/>
      <c r="E2822" s="31">
        <v>1.905</v>
      </c>
      <c r="F2822" s="95"/>
      <c r="G2822" s="33"/>
      <c r="H2822" s="95"/>
      <c r="I2822" s="153"/>
      <c r="J2822" s="154"/>
      <c r="K2822" s="95"/>
      <c r="L2822" s="95"/>
      <c r="M2822" s="95"/>
    </row>
    <row r="2823" spans="1:13" s="155" customFormat="1" ht="11.25" outlineLevel="3">
      <c r="A2823" s="151"/>
      <c r="B2823" s="140"/>
      <c r="C2823" s="152" t="s">
        <v>1187</v>
      </c>
      <c r="D2823" s="140"/>
      <c r="E2823" s="31">
        <v>2.2599999999999998</v>
      </c>
      <c r="F2823" s="95"/>
      <c r="G2823" s="33"/>
      <c r="H2823" s="95"/>
      <c r="I2823" s="153"/>
      <c r="J2823" s="154"/>
      <c r="K2823" s="95"/>
      <c r="L2823" s="95"/>
      <c r="M2823" s="95"/>
    </row>
    <row r="2824" spans="1:13" s="155" customFormat="1" ht="11.25" outlineLevel="3">
      <c r="A2824" s="151"/>
      <c r="B2824" s="140"/>
      <c r="C2824" s="152" t="s">
        <v>1189</v>
      </c>
      <c r="D2824" s="140"/>
      <c r="E2824" s="31">
        <v>1.9799999999999998</v>
      </c>
      <c r="F2824" s="95"/>
      <c r="G2824" s="33"/>
      <c r="H2824" s="95"/>
      <c r="I2824" s="153"/>
      <c r="J2824" s="154"/>
      <c r="K2824" s="95"/>
      <c r="L2824" s="95"/>
      <c r="M2824" s="95"/>
    </row>
    <row r="2825" spans="1:13" s="155" customFormat="1" ht="11.25" outlineLevel="3">
      <c r="A2825" s="151"/>
      <c r="B2825" s="140"/>
      <c r="C2825" s="152" t="s">
        <v>1363</v>
      </c>
      <c r="D2825" s="140"/>
      <c r="E2825" s="31">
        <v>10.120000000000001</v>
      </c>
      <c r="F2825" s="95"/>
      <c r="G2825" s="33"/>
      <c r="H2825" s="95"/>
      <c r="I2825" s="153"/>
      <c r="J2825" s="154"/>
      <c r="K2825" s="95"/>
      <c r="L2825" s="95"/>
      <c r="M2825" s="95"/>
    </row>
    <row r="2826" spans="1:13" s="155" customFormat="1" ht="11.25" outlineLevel="3">
      <c r="A2826" s="151"/>
      <c r="B2826" s="140"/>
      <c r="C2826" s="152" t="s">
        <v>1364</v>
      </c>
      <c r="D2826" s="140"/>
      <c r="E2826" s="31">
        <v>9.8600000000000012</v>
      </c>
      <c r="F2826" s="95"/>
      <c r="G2826" s="33"/>
      <c r="H2826" s="95"/>
      <c r="I2826" s="153"/>
      <c r="J2826" s="154"/>
      <c r="K2826" s="95"/>
      <c r="L2826" s="95"/>
      <c r="M2826" s="95"/>
    </row>
    <row r="2827" spans="1:13" s="155" customFormat="1" ht="11.25" outlineLevel="3">
      <c r="A2827" s="151"/>
      <c r="B2827" s="140"/>
      <c r="C2827" s="152" t="s">
        <v>1365</v>
      </c>
      <c r="D2827" s="140"/>
      <c r="E2827" s="31">
        <v>10.28</v>
      </c>
      <c r="F2827" s="95"/>
      <c r="G2827" s="33"/>
      <c r="H2827" s="95"/>
      <c r="I2827" s="153"/>
      <c r="J2827" s="154"/>
      <c r="K2827" s="95"/>
      <c r="L2827" s="95"/>
      <c r="M2827" s="95"/>
    </row>
    <row r="2828" spans="1:13" s="155" customFormat="1" ht="11.25" outlineLevel="3">
      <c r="A2828" s="151"/>
      <c r="B2828" s="140"/>
      <c r="C2828" s="152" t="s">
        <v>1366</v>
      </c>
      <c r="D2828" s="140"/>
      <c r="E2828" s="31">
        <v>9.9</v>
      </c>
      <c r="F2828" s="95"/>
      <c r="G2828" s="33"/>
      <c r="H2828" s="95"/>
      <c r="I2828" s="153"/>
      <c r="J2828" s="154"/>
      <c r="K2828" s="95"/>
      <c r="L2828" s="95"/>
      <c r="M2828" s="95"/>
    </row>
    <row r="2829" spans="1:13" s="155" customFormat="1" ht="11.25" outlineLevel="3">
      <c r="A2829" s="151"/>
      <c r="B2829" s="140"/>
      <c r="C2829" s="152" t="s">
        <v>1460</v>
      </c>
      <c r="D2829" s="140"/>
      <c r="E2829" s="31">
        <v>5.4</v>
      </c>
      <c r="F2829" s="95"/>
      <c r="G2829" s="33"/>
      <c r="H2829" s="95"/>
      <c r="I2829" s="153"/>
      <c r="J2829" s="154"/>
      <c r="K2829" s="95"/>
      <c r="L2829" s="95"/>
      <c r="M2829" s="95"/>
    </row>
    <row r="2830" spans="1:13" s="155" customFormat="1" ht="11.25" outlineLevel="3">
      <c r="A2830" s="151"/>
      <c r="B2830" s="140"/>
      <c r="C2830" s="152" t="s">
        <v>1449</v>
      </c>
      <c r="D2830" s="140"/>
      <c r="E2830" s="31">
        <v>7.6</v>
      </c>
      <c r="F2830" s="95"/>
      <c r="G2830" s="33"/>
      <c r="H2830" s="95"/>
      <c r="I2830" s="153"/>
      <c r="J2830" s="154"/>
      <c r="K2830" s="95"/>
      <c r="L2830" s="95"/>
      <c r="M2830" s="95"/>
    </row>
    <row r="2831" spans="1:13" s="155" customFormat="1" ht="11.25" outlineLevel="3">
      <c r="A2831" s="151"/>
      <c r="B2831" s="140"/>
      <c r="C2831" s="152" t="s">
        <v>1566</v>
      </c>
      <c r="D2831" s="140"/>
      <c r="E2831" s="31">
        <v>2.4000000000000004</v>
      </c>
      <c r="F2831" s="95"/>
      <c r="G2831" s="33"/>
      <c r="H2831" s="95"/>
      <c r="I2831" s="153"/>
      <c r="J2831" s="154"/>
      <c r="K2831" s="95"/>
      <c r="L2831" s="95"/>
      <c r="M2831" s="95"/>
    </row>
    <row r="2832" spans="1:13" s="155" customFormat="1" ht="11.25" outlineLevel="3">
      <c r="A2832" s="151"/>
      <c r="B2832" s="140"/>
      <c r="C2832" s="152" t="s">
        <v>1191</v>
      </c>
      <c r="D2832" s="140"/>
      <c r="E2832" s="31">
        <v>1.4</v>
      </c>
      <c r="F2832" s="95"/>
      <c r="G2832" s="33"/>
      <c r="H2832" s="95"/>
      <c r="I2832" s="153"/>
      <c r="J2832" s="154"/>
      <c r="K2832" s="95"/>
      <c r="L2832" s="95"/>
      <c r="M2832" s="95"/>
    </row>
    <row r="2833" spans="1:13" s="155" customFormat="1" ht="11.25" outlineLevel="3">
      <c r="A2833" s="151"/>
      <c r="B2833" s="140"/>
      <c r="C2833" s="152" t="s">
        <v>1311</v>
      </c>
      <c r="D2833" s="140"/>
      <c r="E2833" s="31">
        <v>9.5</v>
      </c>
      <c r="F2833" s="95"/>
      <c r="G2833" s="33"/>
      <c r="H2833" s="95"/>
      <c r="I2833" s="153"/>
      <c r="J2833" s="154"/>
      <c r="K2833" s="95"/>
      <c r="L2833" s="95"/>
      <c r="M2833" s="95"/>
    </row>
    <row r="2834" spans="1:13" s="155" customFormat="1" ht="11.25" outlineLevel="3">
      <c r="A2834" s="151"/>
      <c r="B2834" s="140"/>
      <c r="C2834" s="152" t="s">
        <v>1529</v>
      </c>
      <c r="D2834" s="140"/>
      <c r="E2834" s="31">
        <v>24</v>
      </c>
      <c r="F2834" s="95"/>
      <c r="G2834" s="33"/>
      <c r="H2834" s="95"/>
      <c r="I2834" s="153"/>
      <c r="J2834" s="154"/>
      <c r="K2834" s="95"/>
      <c r="L2834" s="95"/>
      <c r="M2834" s="95"/>
    </row>
    <row r="2835" spans="1:13" s="155" customFormat="1" ht="11.25" outlineLevel="3">
      <c r="A2835" s="151"/>
      <c r="B2835" s="140"/>
      <c r="C2835" s="152" t="s">
        <v>1530</v>
      </c>
      <c r="D2835" s="140"/>
      <c r="E2835" s="31">
        <v>24</v>
      </c>
      <c r="F2835" s="95"/>
      <c r="G2835" s="33"/>
      <c r="H2835" s="95"/>
      <c r="I2835" s="153"/>
      <c r="J2835" s="154"/>
      <c r="K2835" s="95"/>
      <c r="L2835" s="95"/>
      <c r="M2835" s="95"/>
    </row>
    <row r="2836" spans="1:13" s="155" customFormat="1" ht="11.25" outlineLevel="3">
      <c r="A2836" s="151"/>
      <c r="B2836" s="140"/>
      <c r="C2836" s="152" t="s">
        <v>1426</v>
      </c>
      <c r="D2836" s="140"/>
      <c r="E2836" s="31">
        <v>9.2000000000000011</v>
      </c>
      <c r="F2836" s="95"/>
      <c r="G2836" s="33"/>
      <c r="H2836" s="95"/>
      <c r="I2836" s="153"/>
      <c r="J2836" s="154"/>
      <c r="K2836" s="95"/>
      <c r="L2836" s="95"/>
      <c r="M2836" s="95"/>
    </row>
    <row r="2837" spans="1:13" s="155" customFormat="1" ht="11.25" outlineLevel="3">
      <c r="A2837" s="151"/>
      <c r="B2837" s="140"/>
      <c r="C2837" s="152" t="s">
        <v>1</v>
      </c>
      <c r="D2837" s="140"/>
      <c r="E2837" s="31">
        <v>233.26499999999999</v>
      </c>
      <c r="F2837" s="95"/>
      <c r="G2837" s="33"/>
      <c r="H2837" s="95"/>
      <c r="I2837" s="153"/>
      <c r="J2837" s="154"/>
      <c r="K2837" s="95"/>
      <c r="L2837" s="95"/>
      <c r="M2837" s="95"/>
    </row>
    <row r="2838" spans="1:13" s="57" customFormat="1" ht="12" outlineLevel="2">
      <c r="A2838" s="120">
        <v>4</v>
      </c>
      <c r="B2838" s="121" t="s">
        <v>357</v>
      </c>
      <c r="C2838" s="122" t="s">
        <v>1898</v>
      </c>
      <c r="D2838" s="123" t="s">
        <v>0</v>
      </c>
      <c r="E2838" s="24">
        <f>SUM(I2760:I2774)/100</f>
        <v>0</v>
      </c>
      <c r="F2838" s="94">
        <v>0</v>
      </c>
      <c r="G2838" s="24">
        <f>E2838*(1+F2838/100)</f>
        <v>0</v>
      </c>
      <c r="H2838" s="94"/>
      <c r="I2838" s="119">
        <f>G2838*H2838</f>
        <v>0</v>
      </c>
      <c r="J2838" s="124"/>
      <c r="K2838" s="125">
        <f>G2838*J2838</f>
        <v>0</v>
      </c>
      <c r="L2838" s="124"/>
      <c r="M2838" s="125">
        <f>G2838*L2838</f>
        <v>0</v>
      </c>
    </row>
    <row r="2839" spans="1:13" s="117" customFormat="1" ht="12.75" customHeight="1" outlineLevel="2">
      <c r="A2839" s="156"/>
      <c r="B2839" s="157"/>
      <c r="C2839" s="158"/>
      <c r="D2839" s="157"/>
      <c r="E2839" s="43"/>
      <c r="F2839" s="96"/>
      <c r="G2839" s="43"/>
      <c r="H2839" s="96"/>
      <c r="I2839" s="115"/>
      <c r="J2839" s="159"/>
      <c r="K2839" s="96"/>
      <c r="L2839" s="96"/>
      <c r="M2839" s="96"/>
    </row>
    <row r="2840" spans="1:13" s="176" customFormat="1" ht="16.5" customHeight="1" outlineLevel="1">
      <c r="A2840" s="170"/>
      <c r="B2840" s="171"/>
      <c r="C2840" s="171" t="s">
        <v>2703</v>
      </c>
      <c r="D2840" s="172"/>
      <c r="E2840" s="20"/>
      <c r="F2840" s="93"/>
      <c r="G2840" s="20"/>
      <c r="H2840" s="93"/>
      <c r="I2840" s="173">
        <f>SUBTOTAL(9,I2842:I2845)</f>
        <v>0</v>
      </c>
      <c r="J2840" s="174"/>
      <c r="K2840" s="175">
        <f>SUBTOTAL(9,K2844:K2845)</f>
        <v>0</v>
      </c>
      <c r="L2840" s="93"/>
      <c r="M2840" s="175">
        <f>SUBTOTAL(9,M2844:M2845)</f>
        <v>0</v>
      </c>
    </row>
    <row r="2841" spans="1:13" s="57" customFormat="1" ht="12" outlineLevel="2">
      <c r="A2841" s="49"/>
      <c r="B2841" s="50"/>
      <c r="C2841" s="51" t="s">
        <v>2160</v>
      </c>
      <c r="D2841" s="52"/>
      <c r="E2841" s="53"/>
      <c r="F2841" s="53"/>
      <c r="G2841" s="53"/>
      <c r="H2841" s="54"/>
      <c r="I2841" s="177"/>
      <c r="J2841" s="56"/>
      <c r="K2841" s="56"/>
      <c r="L2841" s="56"/>
      <c r="M2841" s="56"/>
    </row>
    <row r="2842" spans="1:13" s="57" customFormat="1" ht="24" outlineLevel="2">
      <c r="A2842" s="60">
        <v>1</v>
      </c>
      <c r="B2842" s="61" t="s">
        <v>2616</v>
      </c>
      <c r="C2842" s="62" t="s">
        <v>2617</v>
      </c>
      <c r="D2842" s="63" t="s">
        <v>11</v>
      </c>
      <c r="E2842" s="64">
        <v>5.5</v>
      </c>
      <c r="F2842" s="64">
        <v>0</v>
      </c>
      <c r="G2842" s="64">
        <f t="shared" ref="G2842:G2843" si="43">E2842*(1+F2842/100)</f>
        <v>5.5</v>
      </c>
      <c r="H2842" s="97"/>
      <c r="I2842" s="65">
        <f t="shared" ref="I2842:I2843" si="44">E2842*H2842</f>
        <v>0</v>
      </c>
      <c r="J2842" s="56"/>
      <c r="K2842" s="56"/>
      <c r="L2842" s="56"/>
      <c r="M2842" s="56"/>
    </row>
    <row r="2843" spans="1:13" s="57" customFormat="1" ht="24" outlineLevel="2">
      <c r="A2843" s="60">
        <v>2</v>
      </c>
      <c r="B2843" s="61" t="s">
        <v>2618</v>
      </c>
      <c r="C2843" s="62" t="s">
        <v>2619</v>
      </c>
      <c r="D2843" s="63" t="s">
        <v>11</v>
      </c>
      <c r="E2843" s="64">
        <v>5</v>
      </c>
      <c r="F2843" s="64">
        <v>0</v>
      </c>
      <c r="G2843" s="64">
        <f t="shared" si="43"/>
        <v>5</v>
      </c>
      <c r="H2843" s="97"/>
      <c r="I2843" s="65">
        <f t="shared" si="44"/>
        <v>0</v>
      </c>
      <c r="J2843" s="56"/>
      <c r="K2843" s="56"/>
      <c r="L2843" s="56"/>
      <c r="M2843" s="56"/>
    </row>
    <row r="2844" spans="1:13" s="57" customFormat="1" ht="12" outlineLevel="2">
      <c r="A2844" s="120">
        <v>3</v>
      </c>
      <c r="B2844" s="121" t="s">
        <v>358</v>
      </c>
      <c r="C2844" s="122" t="s">
        <v>1881</v>
      </c>
      <c r="D2844" s="123" t="s">
        <v>0</v>
      </c>
      <c r="E2844" s="24">
        <f>SUM(I2842:I2843)/100</f>
        <v>0</v>
      </c>
      <c r="F2844" s="94">
        <v>0</v>
      </c>
      <c r="G2844" s="24">
        <f>E2844*(1+F2844/100)</f>
        <v>0</v>
      </c>
      <c r="H2844" s="94"/>
      <c r="I2844" s="119">
        <f>G2844*H2844</f>
        <v>0</v>
      </c>
      <c r="J2844" s="124"/>
      <c r="K2844" s="125">
        <f>G2844*J2844</f>
        <v>0</v>
      </c>
      <c r="L2844" s="124"/>
      <c r="M2844" s="125">
        <f>G2844*L2844</f>
        <v>0</v>
      </c>
    </row>
    <row r="2845" spans="1:13" s="117" customFormat="1" ht="12.75" customHeight="1" outlineLevel="2">
      <c r="A2845" s="156"/>
      <c r="B2845" s="157"/>
      <c r="C2845" s="158"/>
      <c r="D2845" s="157"/>
      <c r="E2845" s="43"/>
      <c r="F2845" s="96"/>
      <c r="G2845" s="43"/>
      <c r="H2845" s="96"/>
      <c r="I2845" s="115"/>
      <c r="J2845" s="159"/>
      <c r="K2845" s="96"/>
      <c r="L2845" s="96"/>
      <c r="M2845" s="96"/>
    </row>
    <row r="2846" spans="1:13" s="176" customFormat="1" ht="16.5" customHeight="1" outlineLevel="1">
      <c r="A2846" s="170"/>
      <c r="B2846" s="171"/>
      <c r="C2846" s="171" t="s">
        <v>2704</v>
      </c>
      <c r="D2846" s="172"/>
      <c r="E2846" s="20"/>
      <c r="F2846" s="93"/>
      <c r="G2846" s="20"/>
      <c r="H2846" s="93"/>
      <c r="I2846" s="173">
        <f>SUBTOTAL(9,I2848:I2860)</f>
        <v>0</v>
      </c>
      <c r="J2846" s="174"/>
      <c r="K2846" s="175">
        <f>SUBTOTAL(9,K2859:K2860)</f>
        <v>0</v>
      </c>
      <c r="L2846" s="93"/>
      <c r="M2846" s="175">
        <f>SUBTOTAL(9,M2859:M2860)</f>
        <v>0</v>
      </c>
    </row>
    <row r="2847" spans="1:13" s="57" customFormat="1" ht="12" outlineLevel="2">
      <c r="A2847" s="49"/>
      <c r="B2847" s="50"/>
      <c r="C2847" s="51" t="s">
        <v>2229</v>
      </c>
      <c r="D2847" s="52"/>
      <c r="E2847" s="53"/>
      <c r="F2847" s="53"/>
      <c r="G2847" s="53"/>
      <c r="H2847" s="54"/>
      <c r="I2847" s="177"/>
      <c r="J2847" s="56"/>
      <c r="K2847" s="56"/>
      <c r="L2847" s="56"/>
      <c r="M2847" s="56"/>
    </row>
    <row r="2848" spans="1:13" s="57" customFormat="1" ht="120" outlineLevel="2">
      <c r="A2848" s="60">
        <v>1</v>
      </c>
      <c r="B2848" s="61" t="s">
        <v>2594</v>
      </c>
      <c r="C2848" s="62" t="s">
        <v>2595</v>
      </c>
      <c r="D2848" s="63" t="s">
        <v>47</v>
      </c>
      <c r="E2848" s="64">
        <v>1</v>
      </c>
      <c r="F2848" s="64">
        <v>0</v>
      </c>
      <c r="G2848" s="64">
        <f t="shared" ref="G2848:G2858" si="45">E2848*(1+F2848/100)</f>
        <v>1</v>
      </c>
      <c r="H2848" s="97"/>
      <c r="I2848" s="65">
        <f t="shared" ref="I2848:I2858" si="46">E2848*H2848</f>
        <v>0</v>
      </c>
      <c r="J2848" s="56"/>
      <c r="K2848" s="56"/>
      <c r="L2848" s="56"/>
      <c r="M2848" s="56"/>
    </row>
    <row r="2849" spans="1:13" s="57" customFormat="1" ht="120" outlineLevel="2">
      <c r="A2849" s="60">
        <v>2</v>
      </c>
      <c r="B2849" s="61" t="s">
        <v>2596</v>
      </c>
      <c r="C2849" s="62" t="s">
        <v>2597</v>
      </c>
      <c r="D2849" s="63" t="s">
        <v>47</v>
      </c>
      <c r="E2849" s="64">
        <v>1</v>
      </c>
      <c r="F2849" s="64">
        <v>0</v>
      </c>
      <c r="G2849" s="64">
        <f t="shared" si="45"/>
        <v>1</v>
      </c>
      <c r="H2849" s="97"/>
      <c r="I2849" s="65">
        <f t="shared" si="46"/>
        <v>0</v>
      </c>
      <c r="J2849" s="56"/>
      <c r="K2849" s="56"/>
      <c r="L2849" s="56"/>
      <c r="M2849" s="56"/>
    </row>
    <row r="2850" spans="1:13" s="57" customFormat="1" ht="120" outlineLevel="2">
      <c r="A2850" s="60">
        <v>3</v>
      </c>
      <c r="B2850" s="61" t="s">
        <v>2598</v>
      </c>
      <c r="C2850" s="62" t="s">
        <v>2599</v>
      </c>
      <c r="D2850" s="63" t="s">
        <v>47</v>
      </c>
      <c r="E2850" s="64">
        <v>11</v>
      </c>
      <c r="F2850" s="64">
        <v>0</v>
      </c>
      <c r="G2850" s="64">
        <f t="shared" si="45"/>
        <v>11</v>
      </c>
      <c r="H2850" s="97"/>
      <c r="I2850" s="65">
        <f t="shared" si="46"/>
        <v>0</v>
      </c>
      <c r="J2850" s="56"/>
      <c r="K2850" s="56"/>
      <c r="L2850" s="56"/>
      <c r="M2850" s="56"/>
    </row>
    <row r="2851" spans="1:13" s="57" customFormat="1" ht="132" outlineLevel="2">
      <c r="A2851" s="60">
        <v>4</v>
      </c>
      <c r="B2851" s="61" t="s">
        <v>2600</v>
      </c>
      <c r="C2851" s="62" t="s">
        <v>2601</v>
      </c>
      <c r="D2851" s="63" t="s">
        <v>46</v>
      </c>
      <c r="E2851" s="64">
        <v>1</v>
      </c>
      <c r="F2851" s="64">
        <v>0</v>
      </c>
      <c r="G2851" s="64">
        <f t="shared" si="45"/>
        <v>1</v>
      </c>
      <c r="H2851" s="97"/>
      <c r="I2851" s="65">
        <f t="shared" si="46"/>
        <v>0</v>
      </c>
      <c r="J2851" s="56"/>
      <c r="K2851" s="56"/>
      <c r="L2851" s="56"/>
      <c r="M2851" s="56"/>
    </row>
    <row r="2852" spans="1:13" s="57" customFormat="1" ht="120" outlineLevel="2">
      <c r="A2852" s="60">
        <v>5</v>
      </c>
      <c r="B2852" s="61" t="s">
        <v>2602</v>
      </c>
      <c r="C2852" s="62" t="s">
        <v>2603</v>
      </c>
      <c r="D2852" s="63" t="s">
        <v>41</v>
      </c>
      <c r="E2852" s="64">
        <v>70.400000000000006</v>
      </c>
      <c r="F2852" s="64">
        <v>0</v>
      </c>
      <c r="G2852" s="64">
        <f t="shared" si="45"/>
        <v>70.400000000000006</v>
      </c>
      <c r="H2852" s="97"/>
      <c r="I2852" s="65">
        <f t="shared" si="46"/>
        <v>0</v>
      </c>
      <c r="J2852" s="56"/>
      <c r="K2852" s="56"/>
      <c r="L2852" s="56"/>
      <c r="M2852" s="56"/>
    </row>
    <row r="2853" spans="1:13" s="57" customFormat="1" ht="120" outlineLevel="2">
      <c r="A2853" s="60">
        <v>6</v>
      </c>
      <c r="B2853" s="61" t="s">
        <v>2604</v>
      </c>
      <c r="C2853" s="62" t="s">
        <v>2605</v>
      </c>
      <c r="D2853" s="63" t="s">
        <v>41</v>
      </c>
      <c r="E2853" s="64">
        <v>47.5</v>
      </c>
      <c r="F2853" s="64">
        <v>0</v>
      </c>
      <c r="G2853" s="64">
        <f t="shared" si="45"/>
        <v>47.5</v>
      </c>
      <c r="H2853" s="97"/>
      <c r="I2853" s="65">
        <f t="shared" si="46"/>
        <v>0</v>
      </c>
      <c r="J2853" s="56"/>
      <c r="K2853" s="56"/>
      <c r="L2853" s="56"/>
      <c r="M2853" s="56"/>
    </row>
    <row r="2854" spans="1:13" s="57" customFormat="1" ht="120" outlineLevel="2">
      <c r="A2854" s="60">
        <v>7</v>
      </c>
      <c r="B2854" s="61" t="s">
        <v>2606</v>
      </c>
      <c r="C2854" s="62" t="s">
        <v>2607</v>
      </c>
      <c r="D2854" s="63" t="s">
        <v>41</v>
      </c>
      <c r="E2854" s="64">
        <v>16.5</v>
      </c>
      <c r="F2854" s="64">
        <v>0</v>
      </c>
      <c r="G2854" s="64">
        <f t="shared" si="45"/>
        <v>16.5</v>
      </c>
      <c r="H2854" s="97"/>
      <c r="I2854" s="65">
        <f t="shared" si="46"/>
        <v>0</v>
      </c>
      <c r="J2854" s="56"/>
      <c r="K2854" s="56"/>
      <c r="L2854" s="56"/>
      <c r="M2854" s="56"/>
    </row>
    <row r="2855" spans="1:13" s="57" customFormat="1" ht="120" outlineLevel="2">
      <c r="A2855" s="60">
        <v>8</v>
      </c>
      <c r="B2855" s="61" t="s">
        <v>2608</v>
      </c>
      <c r="C2855" s="62" t="s">
        <v>2609</v>
      </c>
      <c r="D2855" s="63" t="s">
        <v>41</v>
      </c>
      <c r="E2855" s="64">
        <f t="shared" ref="E2855" si="47">121*0.6</f>
        <v>72.599999999999994</v>
      </c>
      <c r="F2855" s="64">
        <v>0</v>
      </c>
      <c r="G2855" s="64">
        <f t="shared" si="45"/>
        <v>72.599999999999994</v>
      </c>
      <c r="H2855" s="97"/>
      <c r="I2855" s="65">
        <f t="shared" si="46"/>
        <v>0</v>
      </c>
      <c r="J2855" s="56"/>
      <c r="K2855" s="56"/>
      <c r="L2855" s="56"/>
      <c r="M2855" s="56"/>
    </row>
    <row r="2856" spans="1:13" s="57" customFormat="1" ht="120" outlineLevel="2">
      <c r="A2856" s="60">
        <v>9</v>
      </c>
      <c r="B2856" s="61" t="s">
        <v>2610</v>
      </c>
      <c r="C2856" s="62" t="s">
        <v>2611</v>
      </c>
      <c r="D2856" s="63" t="s">
        <v>41</v>
      </c>
      <c r="E2856" s="64">
        <f>36*1.15</f>
        <v>41.4</v>
      </c>
      <c r="F2856" s="64">
        <v>0</v>
      </c>
      <c r="G2856" s="64">
        <f t="shared" si="45"/>
        <v>41.4</v>
      </c>
      <c r="H2856" s="97"/>
      <c r="I2856" s="65">
        <f t="shared" si="46"/>
        <v>0</v>
      </c>
      <c r="J2856" s="56"/>
      <c r="K2856" s="56"/>
      <c r="L2856" s="56"/>
      <c r="M2856" s="56"/>
    </row>
    <row r="2857" spans="1:13" s="57" customFormat="1" ht="120" outlineLevel="2">
      <c r="A2857" s="60">
        <v>10</v>
      </c>
      <c r="B2857" s="61" t="s">
        <v>2612</v>
      </c>
      <c r="C2857" s="62" t="s">
        <v>2613</v>
      </c>
      <c r="D2857" s="63" t="s">
        <v>41</v>
      </c>
      <c r="E2857" s="64">
        <f>69.5*0.95</f>
        <v>66.024999999999991</v>
      </c>
      <c r="F2857" s="64">
        <v>0</v>
      </c>
      <c r="G2857" s="64">
        <f t="shared" si="45"/>
        <v>66.024999999999991</v>
      </c>
      <c r="H2857" s="97"/>
      <c r="I2857" s="65">
        <f t="shared" si="46"/>
        <v>0</v>
      </c>
      <c r="J2857" s="56"/>
      <c r="K2857" s="56"/>
      <c r="L2857" s="56"/>
      <c r="M2857" s="56"/>
    </row>
    <row r="2858" spans="1:13" s="57" customFormat="1" ht="108" outlineLevel="2">
      <c r="A2858" s="60">
        <v>11</v>
      </c>
      <c r="B2858" s="61" t="s">
        <v>2614</v>
      </c>
      <c r="C2858" s="62" t="s">
        <v>2615</v>
      </c>
      <c r="D2858" s="63" t="s">
        <v>41</v>
      </c>
      <c r="E2858" s="64">
        <v>70</v>
      </c>
      <c r="F2858" s="64">
        <v>0</v>
      </c>
      <c r="G2858" s="64">
        <f t="shared" si="45"/>
        <v>70</v>
      </c>
      <c r="H2858" s="97"/>
      <c r="I2858" s="65">
        <f t="shared" si="46"/>
        <v>0</v>
      </c>
      <c r="J2858" s="56"/>
      <c r="K2858" s="56"/>
      <c r="L2858" s="56"/>
      <c r="M2858" s="56"/>
    </row>
    <row r="2859" spans="1:13" s="57" customFormat="1" ht="12" outlineLevel="2">
      <c r="A2859" s="120">
        <v>12</v>
      </c>
      <c r="B2859" s="121" t="s">
        <v>358</v>
      </c>
      <c r="C2859" s="122" t="s">
        <v>1881</v>
      </c>
      <c r="D2859" s="123" t="s">
        <v>0</v>
      </c>
      <c r="E2859" s="24">
        <f>SUM(I2848:I2858)</f>
        <v>0</v>
      </c>
      <c r="F2859" s="94">
        <v>0</v>
      </c>
      <c r="G2859" s="24">
        <f>E2859*(1+F2859/100)</f>
        <v>0</v>
      </c>
      <c r="H2859" s="94"/>
      <c r="I2859" s="119">
        <f>G2859*H2859</f>
        <v>0</v>
      </c>
      <c r="J2859" s="124"/>
      <c r="K2859" s="125">
        <f>G2859*J2859</f>
        <v>0</v>
      </c>
      <c r="L2859" s="124"/>
      <c r="M2859" s="125">
        <f>G2859*L2859</f>
        <v>0</v>
      </c>
    </row>
    <row r="2860" spans="1:13" s="117" customFormat="1" ht="12.75" customHeight="1" outlineLevel="2">
      <c r="A2860" s="156"/>
      <c r="B2860" s="157"/>
      <c r="C2860" s="158"/>
      <c r="D2860" s="157"/>
      <c r="E2860" s="43"/>
      <c r="F2860" s="96"/>
      <c r="G2860" s="43"/>
      <c r="H2860" s="96"/>
      <c r="I2860" s="115"/>
      <c r="J2860" s="159"/>
      <c r="K2860" s="96"/>
      <c r="L2860" s="96"/>
      <c r="M2860" s="96"/>
    </row>
    <row r="2861" spans="1:13" s="176" customFormat="1" ht="16.5" customHeight="1" outlineLevel="1">
      <c r="A2861" s="170"/>
      <c r="B2861" s="171"/>
      <c r="C2861" s="171" t="s">
        <v>787</v>
      </c>
      <c r="D2861" s="172"/>
      <c r="E2861" s="20"/>
      <c r="F2861" s="93"/>
      <c r="G2861" s="20"/>
      <c r="H2861" s="93"/>
      <c r="I2861" s="173">
        <f>SUBTOTAL(9,I2862:I2922)</f>
        <v>0</v>
      </c>
      <c r="J2861" s="174"/>
      <c r="K2861" s="175">
        <f>SUBTOTAL(9,K2862:K2922)</f>
        <v>1.7433888770000001</v>
      </c>
      <c r="L2861" s="93"/>
      <c r="M2861" s="175">
        <f>SUBTOTAL(9,M2862:M2922)</f>
        <v>0</v>
      </c>
    </row>
    <row r="2862" spans="1:13" s="57" customFormat="1" ht="12" outlineLevel="2">
      <c r="A2862" s="120">
        <v>1</v>
      </c>
      <c r="B2862" s="121" t="s">
        <v>280</v>
      </c>
      <c r="C2862" s="122" t="s">
        <v>1788</v>
      </c>
      <c r="D2862" s="123" t="s">
        <v>41</v>
      </c>
      <c r="E2862" s="24">
        <v>254.77149999999997</v>
      </c>
      <c r="F2862" s="94">
        <v>0</v>
      </c>
      <c r="G2862" s="24">
        <f>E2862*(1+F2862/100)</f>
        <v>254.77149999999997</v>
      </c>
      <c r="H2862" s="94"/>
      <c r="I2862" s="119">
        <f>G2862*H2862</f>
        <v>0</v>
      </c>
      <c r="J2862" s="124">
        <v>2.0000000000000002E-5</v>
      </c>
      <c r="K2862" s="125">
        <f>G2862*J2862</f>
        <v>5.0954299999999998E-3</v>
      </c>
      <c r="L2862" s="124"/>
      <c r="M2862" s="125">
        <f>G2862*L2862</f>
        <v>0</v>
      </c>
    </row>
    <row r="2863" spans="1:13" s="155" customFormat="1" ht="11.25" outlineLevel="3">
      <c r="A2863" s="151"/>
      <c r="B2863" s="140"/>
      <c r="C2863" s="152" t="s">
        <v>87</v>
      </c>
      <c r="D2863" s="140"/>
      <c r="E2863" s="31">
        <v>0</v>
      </c>
      <c r="F2863" s="95"/>
      <c r="G2863" s="33"/>
      <c r="H2863" s="95"/>
      <c r="I2863" s="153"/>
      <c r="J2863" s="154"/>
      <c r="K2863" s="95"/>
      <c r="L2863" s="95"/>
      <c r="M2863" s="95"/>
    </row>
    <row r="2864" spans="1:13" s="155" customFormat="1" ht="11.25" outlineLevel="3">
      <c r="A2864" s="151"/>
      <c r="B2864" s="140"/>
      <c r="C2864" s="152" t="s">
        <v>1208</v>
      </c>
      <c r="D2864" s="140"/>
      <c r="E2864" s="31">
        <v>53.015000000000001</v>
      </c>
      <c r="F2864" s="95"/>
      <c r="G2864" s="33"/>
      <c r="H2864" s="95"/>
      <c r="I2864" s="153"/>
      <c r="J2864" s="154"/>
      <c r="K2864" s="95"/>
      <c r="L2864" s="95"/>
      <c r="M2864" s="95"/>
    </row>
    <row r="2865" spans="1:13" s="155" customFormat="1" ht="11.25" outlineLevel="3">
      <c r="A2865" s="151"/>
      <c r="B2865" s="140"/>
      <c r="C2865" s="152" t="s">
        <v>1209</v>
      </c>
      <c r="D2865" s="140"/>
      <c r="E2865" s="31">
        <v>54.784999999999997</v>
      </c>
      <c r="F2865" s="95"/>
      <c r="G2865" s="33"/>
      <c r="H2865" s="95"/>
      <c r="I2865" s="153"/>
      <c r="J2865" s="154"/>
      <c r="K2865" s="95"/>
      <c r="L2865" s="95"/>
      <c r="M2865" s="95"/>
    </row>
    <row r="2866" spans="1:13" s="155" customFormat="1" ht="11.25" outlineLevel="3">
      <c r="A2866" s="151"/>
      <c r="B2866" s="140"/>
      <c r="C2866" s="152" t="s">
        <v>1210</v>
      </c>
      <c r="D2866" s="140"/>
      <c r="E2866" s="31">
        <v>55.395000000000003</v>
      </c>
      <c r="F2866" s="95"/>
      <c r="G2866" s="33"/>
      <c r="H2866" s="95"/>
      <c r="I2866" s="153"/>
      <c r="J2866" s="154"/>
      <c r="K2866" s="95"/>
      <c r="L2866" s="95"/>
      <c r="M2866" s="95"/>
    </row>
    <row r="2867" spans="1:13" s="155" customFormat="1" ht="11.25" outlineLevel="3">
      <c r="A2867" s="151"/>
      <c r="B2867" s="140"/>
      <c r="C2867" s="152" t="s">
        <v>1211</v>
      </c>
      <c r="D2867" s="140"/>
      <c r="E2867" s="31">
        <v>51.832500000000003</v>
      </c>
      <c r="F2867" s="95"/>
      <c r="G2867" s="33"/>
      <c r="H2867" s="95"/>
      <c r="I2867" s="153"/>
      <c r="J2867" s="154"/>
      <c r="K2867" s="95"/>
      <c r="L2867" s="95"/>
      <c r="M2867" s="95"/>
    </row>
    <row r="2868" spans="1:13" s="155" customFormat="1" ht="11.25" outlineLevel="3">
      <c r="A2868" s="151"/>
      <c r="B2868" s="140"/>
      <c r="C2868" s="152" t="s">
        <v>1</v>
      </c>
      <c r="D2868" s="140"/>
      <c r="E2868" s="31">
        <v>215.02749999999997</v>
      </c>
      <c r="F2868" s="95"/>
      <c r="G2868" s="33"/>
      <c r="H2868" s="95"/>
      <c r="I2868" s="153"/>
      <c r="J2868" s="154"/>
      <c r="K2868" s="95"/>
      <c r="L2868" s="95"/>
      <c r="M2868" s="95"/>
    </row>
    <row r="2869" spans="1:13" s="155" customFormat="1" ht="11.25" outlineLevel="3">
      <c r="A2869" s="151"/>
      <c r="B2869" s="140"/>
      <c r="C2869" s="152" t="s">
        <v>839</v>
      </c>
      <c r="D2869" s="140"/>
      <c r="E2869" s="31">
        <v>0</v>
      </c>
      <c r="F2869" s="95"/>
      <c r="G2869" s="33"/>
      <c r="H2869" s="95"/>
      <c r="I2869" s="153"/>
      <c r="J2869" s="154"/>
      <c r="K2869" s="95"/>
      <c r="L2869" s="95"/>
      <c r="M2869" s="95"/>
    </row>
    <row r="2870" spans="1:13" s="155" customFormat="1" ht="11.25" outlineLevel="3">
      <c r="A2870" s="151"/>
      <c r="B2870" s="140"/>
      <c r="C2870" s="152" t="s">
        <v>832</v>
      </c>
      <c r="D2870" s="140"/>
      <c r="E2870" s="31">
        <v>19.968</v>
      </c>
      <c r="F2870" s="95"/>
      <c r="G2870" s="33"/>
      <c r="H2870" s="95"/>
      <c r="I2870" s="153"/>
      <c r="J2870" s="154"/>
      <c r="K2870" s="95"/>
      <c r="L2870" s="95"/>
      <c r="M2870" s="95"/>
    </row>
    <row r="2871" spans="1:13" s="155" customFormat="1" ht="11.25" outlineLevel="3">
      <c r="A2871" s="151"/>
      <c r="B2871" s="140"/>
      <c r="C2871" s="152" t="s">
        <v>833</v>
      </c>
      <c r="D2871" s="140"/>
      <c r="E2871" s="31">
        <v>10.559999999999999</v>
      </c>
      <c r="F2871" s="95"/>
      <c r="G2871" s="33"/>
      <c r="H2871" s="95"/>
      <c r="I2871" s="153"/>
      <c r="J2871" s="154"/>
      <c r="K2871" s="95"/>
      <c r="L2871" s="95"/>
      <c r="M2871" s="95"/>
    </row>
    <row r="2872" spans="1:13" s="155" customFormat="1" ht="11.25" outlineLevel="3">
      <c r="A2872" s="151"/>
      <c r="B2872" s="140"/>
      <c r="C2872" s="152" t="s">
        <v>834</v>
      </c>
      <c r="D2872" s="140"/>
      <c r="E2872" s="31">
        <v>9.2159999999999993</v>
      </c>
      <c r="F2872" s="95"/>
      <c r="G2872" s="33"/>
      <c r="H2872" s="95"/>
      <c r="I2872" s="153"/>
      <c r="J2872" s="154"/>
      <c r="K2872" s="95"/>
      <c r="L2872" s="95"/>
      <c r="M2872" s="95"/>
    </row>
    <row r="2873" spans="1:13" s="155" customFormat="1" ht="11.25" outlineLevel="3">
      <c r="A2873" s="151"/>
      <c r="B2873" s="140"/>
      <c r="C2873" s="152" t="s">
        <v>1</v>
      </c>
      <c r="D2873" s="140"/>
      <c r="E2873" s="31">
        <v>39.744</v>
      </c>
      <c r="F2873" s="95"/>
      <c r="G2873" s="33"/>
      <c r="H2873" s="95"/>
      <c r="I2873" s="153"/>
      <c r="J2873" s="154"/>
      <c r="K2873" s="95"/>
      <c r="L2873" s="95"/>
      <c r="M2873" s="95"/>
    </row>
    <row r="2874" spans="1:13" s="57" customFormat="1" ht="12" outlineLevel="2">
      <c r="A2874" s="120">
        <v>2</v>
      </c>
      <c r="B2874" s="121" t="s">
        <v>417</v>
      </c>
      <c r="C2874" s="122" t="s">
        <v>1778</v>
      </c>
      <c r="D2874" s="123" t="s">
        <v>41</v>
      </c>
      <c r="E2874" s="24">
        <v>254.77099999999999</v>
      </c>
      <c r="F2874" s="94">
        <v>0</v>
      </c>
      <c r="G2874" s="24">
        <f>E2874*(1+F2874/100)</f>
        <v>254.77099999999999</v>
      </c>
      <c r="H2874" s="94"/>
      <c r="I2874" s="119">
        <f>G2874*H2874</f>
        <v>0</v>
      </c>
      <c r="J2874" s="124">
        <v>3.6999999999999999E-4</v>
      </c>
      <c r="K2874" s="125">
        <f>G2874*J2874</f>
        <v>9.4265269999999998E-2</v>
      </c>
      <c r="L2874" s="124"/>
      <c r="M2874" s="125">
        <f>G2874*L2874</f>
        <v>0</v>
      </c>
    </row>
    <row r="2875" spans="1:13" s="57" customFormat="1" ht="48" outlineLevel="2">
      <c r="A2875" s="120">
        <v>3</v>
      </c>
      <c r="B2875" s="121" t="s">
        <v>281</v>
      </c>
      <c r="C2875" s="122" t="s">
        <v>2157</v>
      </c>
      <c r="D2875" s="123" t="s">
        <v>41</v>
      </c>
      <c r="E2875" s="24">
        <v>3817.8055499999996</v>
      </c>
      <c r="F2875" s="94">
        <v>0</v>
      </c>
      <c r="G2875" s="24">
        <f>E2875*(1+F2875/100)</f>
        <v>3817.8055499999996</v>
      </c>
      <c r="H2875" s="94"/>
      <c r="I2875" s="119">
        <f>G2875*H2875</f>
        <v>0</v>
      </c>
      <c r="J2875" s="124">
        <v>2.2000000000000001E-4</v>
      </c>
      <c r="K2875" s="125">
        <f>G2875*J2875</f>
        <v>0.83991722099999999</v>
      </c>
      <c r="L2875" s="124"/>
      <c r="M2875" s="125">
        <f>G2875*L2875</f>
        <v>0</v>
      </c>
    </row>
    <row r="2876" spans="1:13" s="155" customFormat="1" ht="11.25" outlineLevel="3">
      <c r="A2876" s="151"/>
      <c r="B2876" s="140"/>
      <c r="C2876" s="152" t="s">
        <v>112</v>
      </c>
      <c r="D2876" s="140"/>
      <c r="E2876" s="31">
        <v>0</v>
      </c>
      <c r="F2876" s="95"/>
      <c r="G2876" s="33"/>
      <c r="H2876" s="95"/>
      <c r="I2876" s="153"/>
      <c r="J2876" s="154"/>
      <c r="K2876" s="95"/>
      <c r="L2876" s="95"/>
      <c r="M2876" s="95"/>
    </row>
    <row r="2877" spans="1:13" s="155" customFormat="1" ht="11.25" outlineLevel="3">
      <c r="A2877" s="151"/>
      <c r="B2877" s="140"/>
      <c r="C2877" s="152" t="s">
        <v>1414</v>
      </c>
      <c r="D2877" s="140"/>
      <c r="E2877" s="31">
        <v>0</v>
      </c>
      <c r="F2877" s="95"/>
      <c r="G2877" s="33"/>
      <c r="H2877" s="95"/>
      <c r="I2877" s="153"/>
      <c r="J2877" s="154"/>
      <c r="K2877" s="95"/>
      <c r="L2877" s="95"/>
      <c r="M2877" s="95"/>
    </row>
    <row r="2878" spans="1:13" s="155" customFormat="1" ht="11.25" outlineLevel="3">
      <c r="A2878" s="151"/>
      <c r="B2878" s="140"/>
      <c r="C2878" s="152" t="s">
        <v>1512</v>
      </c>
      <c r="D2878" s="140"/>
      <c r="E2878" s="31">
        <v>0</v>
      </c>
      <c r="F2878" s="95"/>
      <c r="G2878" s="33"/>
      <c r="H2878" s="95"/>
      <c r="I2878" s="153"/>
      <c r="J2878" s="154"/>
      <c r="K2878" s="95"/>
      <c r="L2878" s="95"/>
      <c r="M2878" s="95"/>
    </row>
    <row r="2879" spans="1:13" s="155" customFormat="1" ht="11.25" outlineLevel="3">
      <c r="A2879" s="151"/>
      <c r="B2879" s="140"/>
      <c r="C2879" s="152" t="s">
        <v>823</v>
      </c>
      <c r="D2879" s="140"/>
      <c r="E2879" s="31">
        <v>0</v>
      </c>
      <c r="F2879" s="95"/>
      <c r="G2879" s="33"/>
      <c r="H2879" s="95"/>
      <c r="I2879" s="153"/>
      <c r="J2879" s="154"/>
      <c r="K2879" s="95"/>
      <c r="L2879" s="95"/>
      <c r="M2879" s="95"/>
    </row>
    <row r="2880" spans="1:13" s="155" customFormat="1" ht="11.25" outlineLevel="3">
      <c r="A2880" s="151"/>
      <c r="B2880" s="140"/>
      <c r="C2880" s="152" t="s">
        <v>879</v>
      </c>
      <c r="D2880" s="140"/>
      <c r="E2880" s="31">
        <v>149.76</v>
      </c>
      <c r="F2880" s="95"/>
      <c r="G2880" s="33"/>
      <c r="H2880" s="95"/>
      <c r="I2880" s="153"/>
      <c r="J2880" s="154"/>
      <c r="K2880" s="95"/>
      <c r="L2880" s="95"/>
      <c r="M2880" s="95"/>
    </row>
    <row r="2881" spans="1:13" s="155" customFormat="1" ht="11.25" outlineLevel="3">
      <c r="A2881" s="151"/>
      <c r="B2881" s="140"/>
      <c r="C2881" s="152" t="s">
        <v>1493</v>
      </c>
      <c r="D2881" s="140"/>
      <c r="E2881" s="31">
        <v>22</v>
      </c>
      <c r="F2881" s="95"/>
      <c r="G2881" s="33"/>
      <c r="H2881" s="95"/>
      <c r="I2881" s="153"/>
      <c r="J2881" s="154"/>
      <c r="K2881" s="95"/>
      <c r="L2881" s="95"/>
      <c r="M2881" s="95"/>
    </row>
    <row r="2882" spans="1:13" s="155" customFormat="1" ht="11.25" outlineLevel="3">
      <c r="A2882" s="151"/>
      <c r="B2882" s="140"/>
      <c r="C2882" s="152" t="s">
        <v>472</v>
      </c>
      <c r="D2882" s="140"/>
      <c r="E2882" s="31">
        <v>0</v>
      </c>
      <c r="F2882" s="95"/>
      <c r="G2882" s="33"/>
      <c r="H2882" s="95"/>
      <c r="I2882" s="153"/>
      <c r="J2882" s="154"/>
      <c r="K2882" s="95"/>
      <c r="L2882" s="95"/>
      <c r="M2882" s="95"/>
    </row>
    <row r="2883" spans="1:13" s="155" customFormat="1" ht="11.25" outlineLevel="3">
      <c r="A2883" s="151"/>
      <c r="B2883" s="140"/>
      <c r="C2883" s="152" t="s">
        <v>727</v>
      </c>
      <c r="D2883" s="140"/>
      <c r="E2883" s="31">
        <v>131.952</v>
      </c>
      <c r="F2883" s="95"/>
      <c r="G2883" s="33"/>
      <c r="H2883" s="95"/>
      <c r="I2883" s="153"/>
      <c r="J2883" s="154"/>
      <c r="K2883" s="95"/>
      <c r="L2883" s="95"/>
      <c r="M2883" s="95"/>
    </row>
    <row r="2884" spans="1:13" s="155" customFormat="1" ht="11.25" outlineLevel="3">
      <c r="A2884" s="151"/>
      <c r="B2884" s="140"/>
      <c r="C2884" s="152" t="s">
        <v>471</v>
      </c>
      <c r="D2884" s="140"/>
      <c r="E2884" s="31">
        <v>0</v>
      </c>
      <c r="F2884" s="95"/>
      <c r="G2884" s="33"/>
      <c r="H2884" s="95"/>
      <c r="I2884" s="153"/>
      <c r="J2884" s="154"/>
      <c r="K2884" s="95"/>
      <c r="L2884" s="95"/>
      <c r="M2884" s="95"/>
    </row>
    <row r="2885" spans="1:13" s="155" customFormat="1" ht="11.25" outlineLevel="3">
      <c r="A2885" s="151"/>
      <c r="B2885" s="140"/>
      <c r="C2885" s="152" t="s">
        <v>1233</v>
      </c>
      <c r="D2885" s="140"/>
      <c r="E2885" s="31">
        <v>387.40800000000002</v>
      </c>
      <c r="F2885" s="95"/>
      <c r="G2885" s="33"/>
      <c r="H2885" s="95"/>
      <c r="I2885" s="153"/>
      <c r="J2885" s="154"/>
      <c r="K2885" s="95"/>
      <c r="L2885" s="95"/>
      <c r="M2885" s="95"/>
    </row>
    <row r="2886" spans="1:13" s="155" customFormat="1" ht="11.25" outlineLevel="3">
      <c r="A2886" s="151"/>
      <c r="B2886" s="140"/>
      <c r="C2886" s="152" t="s">
        <v>500</v>
      </c>
      <c r="D2886" s="140"/>
      <c r="E2886" s="31">
        <v>0</v>
      </c>
      <c r="F2886" s="95"/>
      <c r="G2886" s="33"/>
      <c r="H2886" s="95"/>
      <c r="I2886" s="153"/>
      <c r="J2886" s="154"/>
      <c r="K2886" s="95"/>
      <c r="L2886" s="95"/>
      <c r="M2886" s="95"/>
    </row>
    <row r="2887" spans="1:13" s="155" customFormat="1" ht="11.25" outlineLevel="3">
      <c r="A2887" s="151"/>
      <c r="B2887" s="140"/>
      <c r="C2887" s="152" t="s">
        <v>727</v>
      </c>
      <c r="D2887" s="140"/>
      <c r="E2887" s="31">
        <v>131.952</v>
      </c>
      <c r="F2887" s="95"/>
      <c r="G2887" s="33"/>
      <c r="H2887" s="95"/>
      <c r="I2887" s="153"/>
      <c r="J2887" s="154"/>
      <c r="K2887" s="95"/>
      <c r="L2887" s="95"/>
      <c r="M2887" s="95"/>
    </row>
    <row r="2888" spans="1:13" s="155" customFormat="1" ht="11.25" outlineLevel="3">
      <c r="A2888" s="151"/>
      <c r="B2888" s="140"/>
      <c r="C2888" s="152" t="s">
        <v>1</v>
      </c>
      <c r="D2888" s="140"/>
      <c r="E2888" s="31">
        <v>823.072</v>
      </c>
      <c r="F2888" s="95"/>
      <c r="G2888" s="33"/>
      <c r="H2888" s="95"/>
      <c r="I2888" s="153"/>
      <c r="J2888" s="154"/>
      <c r="K2888" s="95"/>
      <c r="L2888" s="95"/>
      <c r="M2888" s="95"/>
    </row>
    <row r="2889" spans="1:13" s="155" customFormat="1" ht="11.25" outlineLevel="3">
      <c r="A2889" s="151"/>
      <c r="B2889" s="140"/>
      <c r="C2889" s="152" t="s">
        <v>1137</v>
      </c>
      <c r="D2889" s="140"/>
      <c r="E2889" s="31">
        <v>0</v>
      </c>
      <c r="F2889" s="95"/>
      <c r="G2889" s="33"/>
      <c r="H2889" s="95"/>
      <c r="I2889" s="153"/>
      <c r="J2889" s="154"/>
      <c r="K2889" s="95"/>
      <c r="L2889" s="95"/>
      <c r="M2889" s="95"/>
    </row>
    <row r="2890" spans="1:13" s="155" customFormat="1" ht="11.25" outlineLevel="3">
      <c r="A2890" s="151"/>
      <c r="B2890" s="140"/>
      <c r="C2890" s="152" t="s">
        <v>1687</v>
      </c>
      <c r="D2890" s="140"/>
      <c r="E2890" s="31">
        <v>0</v>
      </c>
      <c r="F2890" s="95"/>
      <c r="G2890" s="33"/>
      <c r="H2890" s="95"/>
      <c r="I2890" s="153"/>
      <c r="J2890" s="154"/>
      <c r="K2890" s="95"/>
      <c r="L2890" s="95"/>
      <c r="M2890" s="95"/>
    </row>
    <row r="2891" spans="1:13" s="155" customFormat="1" ht="11.25" outlineLevel="3">
      <c r="A2891" s="151"/>
      <c r="B2891" s="140"/>
      <c r="C2891" s="152" t="s">
        <v>823</v>
      </c>
      <c r="D2891" s="140"/>
      <c r="E2891" s="31">
        <v>0</v>
      </c>
      <c r="F2891" s="95"/>
      <c r="G2891" s="33"/>
      <c r="H2891" s="95"/>
      <c r="I2891" s="153"/>
      <c r="J2891" s="154"/>
      <c r="K2891" s="95"/>
      <c r="L2891" s="95"/>
      <c r="M2891" s="95"/>
    </row>
    <row r="2892" spans="1:13" s="155" customFormat="1" ht="11.25" outlineLevel="3">
      <c r="A2892" s="151"/>
      <c r="B2892" s="140"/>
      <c r="C2892" s="152" t="s">
        <v>1021</v>
      </c>
      <c r="D2892" s="140"/>
      <c r="E2892" s="31">
        <v>138.45999999999998</v>
      </c>
      <c r="F2892" s="95"/>
      <c r="G2892" s="33"/>
      <c r="H2892" s="95"/>
      <c r="I2892" s="153"/>
      <c r="J2892" s="154"/>
      <c r="K2892" s="95"/>
      <c r="L2892" s="95"/>
      <c r="M2892" s="95"/>
    </row>
    <row r="2893" spans="1:13" s="155" customFormat="1" ht="11.25" outlineLevel="3">
      <c r="A2893" s="151"/>
      <c r="B2893" s="140"/>
      <c r="C2893" s="152" t="s">
        <v>472</v>
      </c>
      <c r="D2893" s="140"/>
      <c r="E2893" s="31">
        <v>0</v>
      </c>
      <c r="F2893" s="95"/>
      <c r="G2893" s="33"/>
      <c r="H2893" s="95"/>
      <c r="I2893" s="153"/>
      <c r="J2893" s="154"/>
      <c r="K2893" s="95"/>
      <c r="L2893" s="95"/>
      <c r="M2893" s="95"/>
    </row>
    <row r="2894" spans="1:13" s="155" customFormat="1" ht="11.25" outlineLevel="3">
      <c r="A2894" s="151"/>
      <c r="B2894" s="140"/>
      <c r="C2894" s="152" t="s">
        <v>924</v>
      </c>
      <c r="D2894" s="140"/>
      <c r="E2894" s="31">
        <v>128.02605</v>
      </c>
      <c r="F2894" s="95"/>
      <c r="G2894" s="33"/>
      <c r="H2894" s="95"/>
      <c r="I2894" s="153"/>
      <c r="J2894" s="154"/>
      <c r="K2894" s="95"/>
      <c r="L2894" s="95"/>
      <c r="M2894" s="95"/>
    </row>
    <row r="2895" spans="1:13" s="155" customFormat="1" ht="11.25" outlineLevel="3">
      <c r="A2895" s="151"/>
      <c r="B2895" s="140"/>
      <c r="C2895" s="152" t="s">
        <v>471</v>
      </c>
      <c r="D2895" s="140"/>
      <c r="E2895" s="31">
        <v>0</v>
      </c>
      <c r="F2895" s="95"/>
      <c r="G2895" s="33"/>
      <c r="H2895" s="95"/>
      <c r="I2895" s="153"/>
      <c r="J2895" s="154"/>
      <c r="K2895" s="95"/>
      <c r="L2895" s="95"/>
      <c r="M2895" s="95"/>
    </row>
    <row r="2896" spans="1:13" s="155" customFormat="1" ht="11.25" outlineLevel="3">
      <c r="A2896" s="151"/>
      <c r="B2896" s="140"/>
      <c r="C2896" s="152" t="s">
        <v>1295</v>
      </c>
      <c r="D2896" s="140"/>
      <c r="E2896" s="31">
        <v>391.19894999999997</v>
      </c>
      <c r="F2896" s="95"/>
      <c r="G2896" s="33"/>
      <c r="H2896" s="95"/>
      <c r="I2896" s="153"/>
      <c r="J2896" s="154"/>
      <c r="K2896" s="95"/>
      <c r="L2896" s="95"/>
      <c r="M2896" s="95"/>
    </row>
    <row r="2897" spans="1:13" s="155" customFormat="1" ht="11.25" outlineLevel="3">
      <c r="A2897" s="151"/>
      <c r="B2897" s="140"/>
      <c r="C2897" s="152" t="s">
        <v>500</v>
      </c>
      <c r="D2897" s="140"/>
      <c r="E2897" s="31">
        <v>0</v>
      </c>
      <c r="F2897" s="95"/>
      <c r="G2897" s="33"/>
      <c r="H2897" s="95"/>
      <c r="I2897" s="153"/>
      <c r="J2897" s="154"/>
      <c r="K2897" s="95"/>
      <c r="L2897" s="95"/>
      <c r="M2897" s="95"/>
    </row>
    <row r="2898" spans="1:13" s="155" customFormat="1" ht="11.25" outlineLevel="3">
      <c r="A2898" s="151"/>
      <c r="B2898" s="140"/>
      <c r="C2898" s="152" t="s">
        <v>924</v>
      </c>
      <c r="D2898" s="140"/>
      <c r="E2898" s="31">
        <v>128.02605</v>
      </c>
      <c r="F2898" s="95"/>
      <c r="G2898" s="33"/>
      <c r="H2898" s="95"/>
      <c r="I2898" s="153"/>
      <c r="J2898" s="154"/>
      <c r="K2898" s="95"/>
      <c r="L2898" s="95"/>
      <c r="M2898" s="95"/>
    </row>
    <row r="2899" spans="1:13" s="155" customFormat="1" ht="11.25" outlineLevel="3">
      <c r="A2899" s="151"/>
      <c r="B2899" s="140"/>
      <c r="C2899" s="152" t="s">
        <v>1322</v>
      </c>
      <c r="D2899" s="140"/>
      <c r="E2899" s="31">
        <v>0</v>
      </c>
      <c r="F2899" s="95"/>
      <c r="G2899" s="33"/>
      <c r="H2899" s="95"/>
      <c r="I2899" s="153"/>
      <c r="J2899" s="154"/>
      <c r="K2899" s="95"/>
      <c r="L2899" s="95"/>
      <c r="M2899" s="95"/>
    </row>
    <row r="2900" spans="1:13" s="155" customFormat="1" ht="22.5" outlineLevel="3">
      <c r="A2900" s="151"/>
      <c r="B2900" s="140"/>
      <c r="C2900" s="152" t="s">
        <v>2031</v>
      </c>
      <c r="D2900" s="140"/>
      <c r="E2900" s="31">
        <v>663.70524999999998</v>
      </c>
      <c r="F2900" s="95"/>
      <c r="G2900" s="33"/>
      <c r="H2900" s="95"/>
      <c r="I2900" s="153"/>
      <c r="J2900" s="154"/>
      <c r="K2900" s="95"/>
      <c r="L2900" s="95"/>
      <c r="M2900" s="95"/>
    </row>
    <row r="2901" spans="1:13" s="155" customFormat="1" ht="11.25" outlineLevel="3">
      <c r="A2901" s="151"/>
      <c r="B2901" s="140"/>
      <c r="C2901" s="152" t="s">
        <v>1</v>
      </c>
      <c r="D2901" s="140"/>
      <c r="E2901" s="31">
        <v>1449.4162999999999</v>
      </c>
      <c r="F2901" s="95"/>
      <c r="G2901" s="33"/>
      <c r="H2901" s="95"/>
      <c r="I2901" s="153"/>
      <c r="J2901" s="154"/>
      <c r="K2901" s="95"/>
      <c r="L2901" s="95"/>
      <c r="M2901" s="95"/>
    </row>
    <row r="2902" spans="1:13" s="155" customFormat="1" ht="22.5" outlineLevel="3">
      <c r="A2902" s="151"/>
      <c r="B2902" s="140"/>
      <c r="C2902" s="152" t="s">
        <v>2025</v>
      </c>
      <c r="D2902" s="140"/>
      <c r="E2902" s="31">
        <v>28.767249999999997</v>
      </c>
      <c r="F2902" s="95"/>
      <c r="G2902" s="33"/>
      <c r="H2902" s="95"/>
      <c r="I2902" s="153"/>
      <c r="J2902" s="154"/>
      <c r="K2902" s="95"/>
      <c r="L2902" s="95"/>
      <c r="M2902" s="95"/>
    </row>
    <row r="2903" spans="1:13" s="155" customFormat="1" ht="11.25" outlineLevel="3">
      <c r="A2903" s="151"/>
      <c r="B2903" s="140"/>
      <c r="C2903" s="152" t="s">
        <v>1</v>
      </c>
      <c r="D2903" s="140"/>
      <c r="E2903" s="31">
        <v>28.767249999999997</v>
      </c>
      <c r="F2903" s="95"/>
      <c r="G2903" s="33"/>
      <c r="H2903" s="95"/>
      <c r="I2903" s="153"/>
      <c r="J2903" s="154"/>
      <c r="K2903" s="95"/>
      <c r="L2903" s="95"/>
      <c r="M2903" s="95"/>
    </row>
    <row r="2904" spans="1:13" s="155" customFormat="1" ht="11.25" outlineLevel="3">
      <c r="A2904" s="151"/>
      <c r="B2904" s="140"/>
      <c r="C2904" s="152" t="s">
        <v>91</v>
      </c>
      <c r="D2904" s="140"/>
      <c r="E2904" s="31">
        <v>0</v>
      </c>
      <c r="F2904" s="95"/>
      <c r="G2904" s="33"/>
      <c r="H2904" s="95"/>
      <c r="I2904" s="153"/>
      <c r="J2904" s="154"/>
      <c r="K2904" s="95"/>
      <c r="L2904" s="95"/>
      <c r="M2904" s="95"/>
    </row>
    <row r="2905" spans="1:13" s="155" customFormat="1" ht="22.5" outlineLevel="3">
      <c r="A2905" s="151"/>
      <c r="B2905" s="140"/>
      <c r="C2905" s="152" t="s">
        <v>1989</v>
      </c>
      <c r="D2905" s="140"/>
      <c r="E2905" s="31">
        <v>1516.5499999999997</v>
      </c>
      <c r="F2905" s="95"/>
      <c r="G2905" s="33"/>
      <c r="H2905" s="95"/>
      <c r="I2905" s="153"/>
      <c r="J2905" s="154"/>
      <c r="K2905" s="95"/>
      <c r="L2905" s="95"/>
      <c r="M2905" s="95"/>
    </row>
    <row r="2906" spans="1:13" s="155" customFormat="1" ht="11.25" outlineLevel="3">
      <c r="A2906" s="151"/>
      <c r="B2906" s="140"/>
      <c r="C2906" s="152" t="s">
        <v>1</v>
      </c>
      <c r="D2906" s="140"/>
      <c r="E2906" s="31">
        <v>1516.5499999999997</v>
      </c>
      <c r="F2906" s="95"/>
      <c r="G2906" s="33"/>
      <c r="H2906" s="95"/>
      <c r="I2906" s="153"/>
      <c r="J2906" s="154"/>
      <c r="K2906" s="95"/>
      <c r="L2906" s="95"/>
      <c r="M2906" s="95"/>
    </row>
    <row r="2907" spans="1:13" s="57" customFormat="1" ht="24" outlineLevel="2">
      <c r="A2907" s="120">
        <v>4</v>
      </c>
      <c r="B2907" s="121" t="s">
        <v>416</v>
      </c>
      <c r="C2907" s="122" t="s">
        <v>2140</v>
      </c>
      <c r="D2907" s="123" t="s">
        <v>41</v>
      </c>
      <c r="E2907" s="24">
        <v>1386.3982000000001</v>
      </c>
      <c r="F2907" s="94">
        <v>0</v>
      </c>
      <c r="G2907" s="24">
        <f>E2907*(1+F2907/100)</f>
        <v>1386.3982000000001</v>
      </c>
      <c r="H2907" s="94"/>
      <c r="I2907" s="119">
        <f>G2907*H2907</f>
        <v>0</v>
      </c>
      <c r="J2907" s="124">
        <v>5.8E-4</v>
      </c>
      <c r="K2907" s="125">
        <f>G2907*J2907</f>
        <v>0.80411095600000004</v>
      </c>
      <c r="L2907" s="124"/>
      <c r="M2907" s="125">
        <f>G2907*L2907</f>
        <v>0</v>
      </c>
    </row>
    <row r="2908" spans="1:13" s="155" customFormat="1" ht="11.25" outlineLevel="3">
      <c r="A2908" s="151"/>
      <c r="B2908" s="140"/>
      <c r="C2908" s="152" t="s">
        <v>1616</v>
      </c>
      <c r="D2908" s="140"/>
      <c r="E2908" s="31">
        <v>0</v>
      </c>
      <c r="F2908" s="95"/>
      <c r="G2908" s="33"/>
      <c r="H2908" s="95"/>
      <c r="I2908" s="153"/>
      <c r="J2908" s="154"/>
      <c r="K2908" s="95"/>
      <c r="L2908" s="95"/>
      <c r="M2908" s="95"/>
    </row>
    <row r="2909" spans="1:13" s="155" customFormat="1" ht="11.25" outlineLevel="3">
      <c r="A2909" s="151"/>
      <c r="B2909" s="140"/>
      <c r="C2909" s="152" t="s">
        <v>1036</v>
      </c>
      <c r="D2909" s="140"/>
      <c r="E2909" s="31">
        <v>0</v>
      </c>
      <c r="F2909" s="95"/>
      <c r="G2909" s="33"/>
      <c r="H2909" s="95"/>
      <c r="I2909" s="153"/>
      <c r="J2909" s="154"/>
      <c r="K2909" s="95"/>
      <c r="L2909" s="95"/>
      <c r="M2909" s="95"/>
    </row>
    <row r="2910" spans="1:13" s="155" customFormat="1" ht="11.25" outlineLevel="3">
      <c r="A2910" s="151"/>
      <c r="B2910" s="140"/>
      <c r="C2910" s="152" t="s">
        <v>1687</v>
      </c>
      <c r="D2910" s="140"/>
      <c r="E2910" s="31">
        <v>0</v>
      </c>
      <c r="F2910" s="95"/>
      <c r="G2910" s="33"/>
      <c r="H2910" s="95"/>
      <c r="I2910" s="153"/>
      <c r="J2910" s="154"/>
      <c r="K2910" s="95"/>
      <c r="L2910" s="95"/>
      <c r="M2910" s="95"/>
    </row>
    <row r="2911" spans="1:13" s="155" customFormat="1" ht="11.25" outlineLevel="3">
      <c r="A2911" s="151"/>
      <c r="B2911" s="140"/>
      <c r="C2911" s="152" t="s">
        <v>823</v>
      </c>
      <c r="D2911" s="140"/>
      <c r="E2911" s="31">
        <v>0</v>
      </c>
      <c r="F2911" s="95"/>
      <c r="G2911" s="33"/>
      <c r="H2911" s="95"/>
      <c r="I2911" s="153"/>
      <c r="J2911" s="154"/>
      <c r="K2911" s="95"/>
      <c r="L2911" s="95"/>
      <c r="M2911" s="95"/>
    </row>
    <row r="2912" spans="1:13" s="155" customFormat="1" ht="11.25" outlineLevel="3">
      <c r="A2912" s="151"/>
      <c r="B2912" s="140"/>
      <c r="C2912" s="152" t="s">
        <v>1013</v>
      </c>
      <c r="D2912" s="140"/>
      <c r="E2912" s="31">
        <v>132.44</v>
      </c>
      <c r="F2912" s="95"/>
      <c r="G2912" s="33"/>
      <c r="H2912" s="95"/>
      <c r="I2912" s="153"/>
      <c r="J2912" s="154"/>
      <c r="K2912" s="95"/>
      <c r="L2912" s="95"/>
      <c r="M2912" s="95"/>
    </row>
    <row r="2913" spans="1:13" s="155" customFormat="1" ht="11.25" outlineLevel="3">
      <c r="A2913" s="151"/>
      <c r="B2913" s="140"/>
      <c r="C2913" s="152" t="s">
        <v>472</v>
      </c>
      <c r="D2913" s="140"/>
      <c r="E2913" s="31">
        <v>0</v>
      </c>
      <c r="F2913" s="95"/>
      <c r="G2913" s="33"/>
      <c r="H2913" s="95"/>
      <c r="I2913" s="153"/>
      <c r="J2913" s="154"/>
      <c r="K2913" s="95"/>
      <c r="L2913" s="95"/>
      <c r="M2913" s="95"/>
    </row>
    <row r="2914" spans="1:13" s="155" customFormat="1" ht="11.25" outlineLevel="3">
      <c r="A2914" s="151"/>
      <c r="B2914" s="140"/>
      <c r="C2914" s="152" t="s">
        <v>906</v>
      </c>
      <c r="D2914" s="140"/>
      <c r="E2914" s="31">
        <v>122.45970000000001</v>
      </c>
      <c r="F2914" s="95"/>
      <c r="G2914" s="33"/>
      <c r="H2914" s="95"/>
      <c r="I2914" s="153"/>
      <c r="J2914" s="154"/>
      <c r="K2914" s="95"/>
      <c r="L2914" s="95"/>
      <c r="M2914" s="95"/>
    </row>
    <row r="2915" spans="1:13" s="155" customFormat="1" ht="11.25" outlineLevel="3">
      <c r="A2915" s="151"/>
      <c r="B2915" s="140"/>
      <c r="C2915" s="152" t="s">
        <v>471</v>
      </c>
      <c r="D2915" s="140"/>
      <c r="E2915" s="31">
        <v>0</v>
      </c>
      <c r="F2915" s="95"/>
      <c r="G2915" s="33"/>
      <c r="H2915" s="95"/>
      <c r="I2915" s="153"/>
      <c r="J2915" s="154"/>
      <c r="K2915" s="95"/>
      <c r="L2915" s="95"/>
      <c r="M2915" s="95"/>
    </row>
    <row r="2916" spans="1:13" s="155" customFormat="1" ht="11.25" outlineLevel="3">
      <c r="A2916" s="151"/>
      <c r="B2916" s="140"/>
      <c r="C2916" s="152" t="s">
        <v>1288</v>
      </c>
      <c r="D2916" s="140"/>
      <c r="E2916" s="31">
        <v>374.19030000000004</v>
      </c>
      <c r="F2916" s="95"/>
      <c r="G2916" s="33"/>
      <c r="H2916" s="95"/>
      <c r="I2916" s="153"/>
      <c r="J2916" s="154"/>
      <c r="K2916" s="95"/>
      <c r="L2916" s="95"/>
      <c r="M2916" s="95"/>
    </row>
    <row r="2917" spans="1:13" s="155" customFormat="1" ht="11.25" outlineLevel="3">
      <c r="A2917" s="151"/>
      <c r="B2917" s="140"/>
      <c r="C2917" s="152" t="s">
        <v>500</v>
      </c>
      <c r="D2917" s="140"/>
      <c r="E2917" s="31">
        <v>0</v>
      </c>
      <c r="F2917" s="95"/>
      <c r="G2917" s="33"/>
      <c r="H2917" s="95"/>
      <c r="I2917" s="153"/>
      <c r="J2917" s="154"/>
      <c r="K2917" s="95"/>
      <c r="L2917" s="95"/>
      <c r="M2917" s="95"/>
    </row>
    <row r="2918" spans="1:13" s="155" customFormat="1" ht="11.25" outlineLevel="3">
      <c r="A2918" s="151"/>
      <c r="B2918" s="140"/>
      <c r="C2918" s="152" t="s">
        <v>906</v>
      </c>
      <c r="D2918" s="140"/>
      <c r="E2918" s="31">
        <v>122.45970000000001</v>
      </c>
      <c r="F2918" s="95"/>
      <c r="G2918" s="33"/>
      <c r="H2918" s="95"/>
      <c r="I2918" s="153"/>
      <c r="J2918" s="154"/>
      <c r="K2918" s="95"/>
      <c r="L2918" s="95"/>
      <c r="M2918" s="95"/>
    </row>
    <row r="2919" spans="1:13" s="155" customFormat="1" ht="11.25" outlineLevel="3">
      <c r="A2919" s="151"/>
      <c r="B2919" s="140"/>
      <c r="C2919" s="152" t="s">
        <v>1322</v>
      </c>
      <c r="D2919" s="140"/>
      <c r="E2919" s="31">
        <v>0</v>
      </c>
      <c r="F2919" s="95"/>
      <c r="G2919" s="33"/>
      <c r="H2919" s="95"/>
      <c r="I2919" s="153"/>
      <c r="J2919" s="154"/>
      <c r="K2919" s="95"/>
      <c r="L2919" s="95"/>
      <c r="M2919" s="95"/>
    </row>
    <row r="2920" spans="1:13" s="155" customFormat="1" ht="22.5" outlineLevel="3">
      <c r="A2920" s="151"/>
      <c r="B2920" s="140"/>
      <c r="C2920" s="152" t="s">
        <v>2026</v>
      </c>
      <c r="D2920" s="140"/>
      <c r="E2920" s="31">
        <v>634.84850000000006</v>
      </c>
      <c r="F2920" s="95"/>
      <c r="G2920" s="33"/>
      <c r="H2920" s="95"/>
      <c r="I2920" s="153"/>
      <c r="J2920" s="154"/>
      <c r="K2920" s="95"/>
      <c r="L2920" s="95"/>
      <c r="M2920" s="95"/>
    </row>
    <row r="2921" spans="1:13" s="155" customFormat="1" ht="11.25" outlineLevel="3">
      <c r="A2921" s="151"/>
      <c r="B2921" s="140"/>
      <c r="C2921" s="152" t="s">
        <v>1</v>
      </c>
      <c r="D2921" s="140"/>
      <c r="E2921" s="31">
        <v>1386.3982000000001</v>
      </c>
      <c r="F2921" s="95"/>
      <c r="G2921" s="33"/>
      <c r="H2921" s="95"/>
      <c r="I2921" s="153"/>
      <c r="J2921" s="154"/>
      <c r="K2921" s="95"/>
      <c r="L2921" s="95"/>
      <c r="M2921" s="95"/>
    </row>
    <row r="2922" spans="1:13" s="117" customFormat="1" ht="12.75" customHeight="1" outlineLevel="2">
      <c r="A2922" s="156"/>
      <c r="B2922" s="157"/>
      <c r="C2922" s="158"/>
      <c r="D2922" s="157"/>
      <c r="E2922" s="43"/>
      <c r="F2922" s="96"/>
      <c r="G2922" s="43"/>
      <c r="H2922" s="96"/>
      <c r="I2922" s="115"/>
      <c r="J2922" s="159"/>
      <c r="K2922" s="96"/>
      <c r="L2922" s="96"/>
      <c r="M2922" s="96"/>
    </row>
    <row r="2923" spans="1:13" s="176" customFormat="1" ht="16.5" customHeight="1" outlineLevel="1">
      <c r="A2923" s="170"/>
      <c r="B2923" s="171"/>
      <c r="C2923" s="171" t="s">
        <v>418</v>
      </c>
      <c r="D2923" s="172"/>
      <c r="E2923" s="20"/>
      <c r="F2923" s="93"/>
      <c r="G2923" s="20"/>
      <c r="H2923" s="93"/>
      <c r="I2923" s="173">
        <f>SUBTOTAL(9,I2924:I3081)</f>
        <v>0</v>
      </c>
      <c r="J2923" s="174"/>
      <c r="K2923" s="175">
        <f>SUBTOTAL(9,K2924:K3081)</f>
        <v>0.27952080000000001</v>
      </c>
      <c r="L2923" s="93"/>
      <c r="M2923" s="175">
        <f>SUBTOTAL(9,M2924:M3081)</f>
        <v>0</v>
      </c>
    </row>
    <row r="2924" spans="1:13" s="57" customFormat="1" ht="24" outlineLevel="2">
      <c r="A2924" s="120">
        <v>1</v>
      </c>
      <c r="B2924" s="121" t="s">
        <v>75</v>
      </c>
      <c r="C2924" s="122" t="s">
        <v>2106</v>
      </c>
      <c r="D2924" s="123" t="s">
        <v>41</v>
      </c>
      <c r="E2924" s="24">
        <v>9664.2309999999998</v>
      </c>
      <c r="F2924" s="94">
        <v>0</v>
      </c>
      <c r="G2924" s="24">
        <f>E2924*(1+F2924/100)</f>
        <v>9664.2309999999998</v>
      </c>
      <c r="H2924" s="94"/>
      <c r="I2924" s="119">
        <f>G2924*H2924</f>
        <v>0</v>
      </c>
      <c r="J2924" s="124"/>
      <c r="K2924" s="125">
        <f>G2924*J2924</f>
        <v>0</v>
      </c>
      <c r="L2924" s="124"/>
      <c r="M2924" s="125">
        <f>G2924*L2924</f>
        <v>0</v>
      </c>
    </row>
    <row r="2925" spans="1:13" s="155" customFormat="1" ht="22.5" outlineLevel="3">
      <c r="A2925" s="151"/>
      <c r="B2925" s="140"/>
      <c r="C2925" s="152" t="s">
        <v>1386</v>
      </c>
      <c r="D2925" s="140"/>
      <c r="E2925" s="31">
        <v>0</v>
      </c>
      <c r="F2925" s="95"/>
      <c r="G2925" s="33"/>
      <c r="H2925" s="95"/>
      <c r="I2925" s="153"/>
      <c r="J2925" s="154"/>
      <c r="K2925" s="95"/>
      <c r="L2925" s="95"/>
      <c r="M2925" s="95"/>
    </row>
    <row r="2926" spans="1:13" s="155" customFormat="1" ht="11.25" outlineLevel="3">
      <c r="A2926" s="151"/>
      <c r="B2926" s="140"/>
      <c r="C2926" s="152" t="s">
        <v>82</v>
      </c>
      <c r="D2926" s="140"/>
      <c r="E2926" s="31">
        <v>0</v>
      </c>
      <c r="F2926" s="95"/>
      <c r="G2926" s="33"/>
      <c r="H2926" s="95"/>
      <c r="I2926" s="153"/>
      <c r="J2926" s="154"/>
      <c r="K2926" s="95"/>
      <c r="L2926" s="95"/>
      <c r="M2926" s="95"/>
    </row>
    <row r="2927" spans="1:13" s="155" customFormat="1" ht="11.25" outlineLevel="3">
      <c r="A2927" s="151"/>
      <c r="B2927" s="140"/>
      <c r="C2927" s="152" t="s">
        <v>460</v>
      </c>
      <c r="D2927" s="140"/>
      <c r="E2927" s="31">
        <v>0</v>
      </c>
      <c r="F2927" s="95"/>
      <c r="G2927" s="33"/>
      <c r="H2927" s="95"/>
      <c r="I2927" s="153"/>
      <c r="J2927" s="154"/>
      <c r="K2927" s="95"/>
      <c r="L2927" s="95"/>
      <c r="M2927" s="95"/>
    </row>
    <row r="2928" spans="1:13" s="155" customFormat="1" ht="11.25" outlineLevel="3">
      <c r="A2928" s="151"/>
      <c r="B2928" s="140"/>
      <c r="C2928" s="152" t="s">
        <v>882</v>
      </c>
      <c r="D2928" s="140"/>
      <c r="E2928" s="31">
        <v>36</v>
      </c>
      <c r="F2928" s="95"/>
      <c r="G2928" s="33"/>
      <c r="H2928" s="95"/>
      <c r="I2928" s="153"/>
      <c r="J2928" s="154"/>
      <c r="K2928" s="95"/>
      <c r="L2928" s="95"/>
      <c r="M2928" s="95"/>
    </row>
    <row r="2929" spans="1:13" s="155" customFormat="1" ht="11.25" outlineLevel="3">
      <c r="A2929" s="151"/>
      <c r="B2929" s="140"/>
      <c r="C2929" s="152" t="s">
        <v>883</v>
      </c>
      <c r="D2929" s="140"/>
      <c r="E2929" s="31">
        <v>36</v>
      </c>
      <c r="F2929" s="95"/>
      <c r="G2929" s="33"/>
      <c r="H2929" s="95"/>
      <c r="I2929" s="153"/>
      <c r="J2929" s="154"/>
      <c r="K2929" s="95"/>
      <c r="L2929" s="95"/>
      <c r="M2929" s="95"/>
    </row>
    <row r="2930" spans="1:13" s="155" customFormat="1" ht="11.25" outlineLevel="3">
      <c r="A2930" s="151"/>
      <c r="B2930" s="140"/>
      <c r="C2930" s="152" t="s">
        <v>885</v>
      </c>
      <c r="D2930" s="140"/>
      <c r="E2930" s="31">
        <v>20</v>
      </c>
      <c r="F2930" s="95"/>
      <c r="G2930" s="33"/>
      <c r="H2930" s="95"/>
      <c r="I2930" s="153"/>
      <c r="J2930" s="154"/>
      <c r="K2930" s="95"/>
      <c r="L2930" s="95"/>
      <c r="M2930" s="95"/>
    </row>
    <row r="2931" spans="1:13" s="155" customFormat="1" ht="11.25" outlineLevel="3">
      <c r="A2931" s="151"/>
      <c r="B2931" s="140"/>
      <c r="C2931" s="152" t="s">
        <v>887</v>
      </c>
      <c r="D2931" s="140"/>
      <c r="E2931" s="31">
        <v>54</v>
      </c>
      <c r="F2931" s="95"/>
      <c r="G2931" s="33"/>
      <c r="H2931" s="95"/>
      <c r="I2931" s="153"/>
      <c r="J2931" s="154"/>
      <c r="K2931" s="95"/>
      <c r="L2931" s="95"/>
      <c r="M2931" s="95"/>
    </row>
    <row r="2932" spans="1:13" s="155" customFormat="1" ht="11.25" outlineLevel="3">
      <c r="A2932" s="151"/>
      <c r="B2932" s="140"/>
      <c r="C2932" s="152" t="s">
        <v>1258</v>
      </c>
      <c r="D2932" s="140"/>
      <c r="E2932" s="31">
        <v>104</v>
      </c>
      <c r="F2932" s="95"/>
      <c r="G2932" s="33"/>
      <c r="H2932" s="95"/>
      <c r="I2932" s="153"/>
      <c r="J2932" s="154"/>
      <c r="K2932" s="95"/>
      <c r="L2932" s="95"/>
      <c r="M2932" s="95"/>
    </row>
    <row r="2933" spans="1:13" s="155" customFormat="1" ht="11.25" outlineLevel="3">
      <c r="A2933" s="151"/>
      <c r="B2933" s="140"/>
      <c r="C2933" s="152" t="s">
        <v>888</v>
      </c>
      <c r="D2933" s="140"/>
      <c r="E2933" s="31">
        <v>38</v>
      </c>
      <c r="F2933" s="95"/>
      <c r="G2933" s="33"/>
      <c r="H2933" s="95"/>
      <c r="I2933" s="153"/>
      <c r="J2933" s="154"/>
      <c r="K2933" s="95"/>
      <c r="L2933" s="95"/>
      <c r="M2933" s="95"/>
    </row>
    <row r="2934" spans="1:13" s="155" customFormat="1" ht="11.25" outlineLevel="3">
      <c r="A2934" s="151"/>
      <c r="B2934" s="140"/>
      <c r="C2934" s="152" t="s">
        <v>889</v>
      </c>
      <c r="D2934" s="140"/>
      <c r="E2934" s="31">
        <v>38</v>
      </c>
      <c r="F2934" s="95"/>
      <c r="G2934" s="33"/>
      <c r="H2934" s="95"/>
      <c r="I2934" s="153"/>
      <c r="J2934" s="154"/>
      <c r="K2934" s="95"/>
      <c r="L2934" s="95"/>
      <c r="M2934" s="95"/>
    </row>
    <row r="2935" spans="1:13" s="155" customFormat="1" ht="11.25" outlineLevel="3">
      <c r="A2935" s="151"/>
      <c r="B2935" s="140"/>
      <c r="C2935" s="152" t="s">
        <v>890</v>
      </c>
      <c r="D2935" s="140"/>
      <c r="E2935" s="31">
        <v>20</v>
      </c>
      <c r="F2935" s="95"/>
      <c r="G2935" s="33"/>
      <c r="H2935" s="95"/>
      <c r="I2935" s="153"/>
      <c r="J2935" s="154"/>
      <c r="K2935" s="95"/>
      <c r="L2935" s="95"/>
      <c r="M2935" s="95"/>
    </row>
    <row r="2936" spans="1:13" s="155" customFormat="1" ht="11.25" outlineLevel="3">
      <c r="A2936" s="151"/>
      <c r="B2936" s="140"/>
      <c r="C2936" s="152" t="s">
        <v>43</v>
      </c>
      <c r="D2936" s="140"/>
      <c r="E2936" s="31">
        <v>0</v>
      </c>
      <c r="F2936" s="95"/>
      <c r="G2936" s="33"/>
      <c r="H2936" s="95"/>
      <c r="I2936" s="153"/>
      <c r="J2936" s="154"/>
      <c r="K2936" s="95"/>
      <c r="L2936" s="95"/>
      <c r="M2936" s="95"/>
    </row>
    <row r="2937" spans="1:13" s="155" customFormat="1" ht="11.25" outlineLevel="3">
      <c r="A2937" s="151"/>
      <c r="B2937" s="140"/>
      <c r="C2937" s="152" t="s">
        <v>1188</v>
      </c>
      <c r="D2937" s="140"/>
      <c r="E2937" s="31">
        <v>0</v>
      </c>
      <c r="F2937" s="95"/>
      <c r="G2937" s="33"/>
      <c r="H2937" s="95"/>
      <c r="I2937" s="153"/>
      <c r="J2937" s="154"/>
      <c r="K2937" s="95"/>
      <c r="L2937" s="95"/>
      <c r="M2937" s="95"/>
    </row>
    <row r="2938" spans="1:13" s="155" customFormat="1" ht="11.25" outlineLevel="3">
      <c r="A2938" s="151"/>
      <c r="B2938" s="140"/>
      <c r="C2938" s="152" t="s">
        <v>1050</v>
      </c>
      <c r="D2938" s="140"/>
      <c r="E2938" s="31">
        <v>40.514600000000002</v>
      </c>
      <c r="F2938" s="95"/>
      <c r="G2938" s="33"/>
      <c r="H2938" s="95"/>
      <c r="I2938" s="153"/>
      <c r="J2938" s="154"/>
      <c r="K2938" s="95"/>
      <c r="L2938" s="95"/>
      <c r="M2938" s="95"/>
    </row>
    <row r="2939" spans="1:13" s="155" customFormat="1" ht="11.25" outlineLevel="3">
      <c r="A2939" s="151"/>
      <c r="B2939" s="140"/>
      <c r="C2939" s="152" t="s">
        <v>1051</v>
      </c>
      <c r="D2939" s="140"/>
      <c r="E2939" s="31">
        <v>17.4556</v>
      </c>
      <c r="F2939" s="95"/>
      <c r="G2939" s="33"/>
      <c r="H2939" s="95"/>
      <c r="I2939" s="153"/>
      <c r="J2939" s="154"/>
      <c r="K2939" s="95"/>
      <c r="L2939" s="95"/>
      <c r="M2939" s="95"/>
    </row>
    <row r="2940" spans="1:13" s="155" customFormat="1" ht="11.25" outlineLevel="3">
      <c r="A2940" s="151"/>
      <c r="B2940" s="140"/>
      <c r="C2940" s="152" t="s">
        <v>1074</v>
      </c>
      <c r="D2940" s="140"/>
      <c r="E2940" s="31">
        <v>0</v>
      </c>
      <c r="F2940" s="95"/>
      <c r="G2940" s="33"/>
      <c r="H2940" s="95"/>
      <c r="I2940" s="153"/>
      <c r="J2940" s="154"/>
      <c r="K2940" s="95"/>
      <c r="L2940" s="95"/>
      <c r="M2940" s="95"/>
    </row>
    <row r="2941" spans="1:13" s="155" customFormat="1" ht="11.25" outlineLevel="3">
      <c r="A2941" s="151"/>
      <c r="B2941" s="140"/>
      <c r="C2941" s="152" t="s">
        <v>1023</v>
      </c>
      <c r="D2941" s="140"/>
      <c r="E2941" s="31">
        <v>0</v>
      </c>
      <c r="F2941" s="95"/>
      <c r="G2941" s="33"/>
      <c r="H2941" s="95"/>
      <c r="I2941" s="153"/>
      <c r="J2941" s="154"/>
      <c r="K2941" s="95"/>
      <c r="L2941" s="95"/>
      <c r="M2941" s="95"/>
    </row>
    <row r="2942" spans="1:13" s="155" customFormat="1" ht="11.25" outlineLevel="3">
      <c r="A2942" s="151"/>
      <c r="B2942" s="140"/>
      <c r="C2942" s="152" t="s">
        <v>1610</v>
      </c>
      <c r="D2942" s="140"/>
      <c r="E2942" s="31">
        <v>55.815100000000001</v>
      </c>
      <c r="F2942" s="95"/>
      <c r="G2942" s="33"/>
      <c r="H2942" s="95"/>
      <c r="I2942" s="153"/>
      <c r="J2942" s="154"/>
      <c r="K2942" s="95"/>
      <c r="L2942" s="95"/>
      <c r="M2942" s="95"/>
    </row>
    <row r="2943" spans="1:13" s="155" customFormat="1" ht="11.25" outlineLevel="3">
      <c r="A2943" s="151"/>
      <c r="B2943" s="140"/>
      <c r="C2943" s="152" t="s">
        <v>1157</v>
      </c>
      <c r="D2943" s="140"/>
      <c r="E2943" s="31">
        <v>0</v>
      </c>
      <c r="F2943" s="95"/>
      <c r="G2943" s="33"/>
      <c r="H2943" s="95"/>
      <c r="I2943" s="153"/>
      <c r="J2943" s="154"/>
      <c r="K2943" s="95"/>
      <c r="L2943" s="95"/>
      <c r="M2943" s="95"/>
    </row>
    <row r="2944" spans="1:13" s="155" customFormat="1" ht="11.25" outlineLevel="3">
      <c r="A2944" s="151"/>
      <c r="B2944" s="140"/>
      <c r="C2944" s="152" t="s">
        <v>1052</v>
      </c>
      <c r="D2944" s="140"/>
      <c r="E2944" s="31">
        <v>38.873999999999995</v>
      </c>
      <c r="F2944" s="95"/>
      <c r="G2944" s="33"/>
      <c r="H2944" s="95"/>
      <c r="I2944" s="153"/>
      <c r="J2944" s="154"/>
      <c r="K2944" s="95"/>
      <c r="L2944" s="95"/>
      <c r="M2944" s="95"/>
    </row>
    <row r="2945" spans="1:13" s="155" customFormat="1" ht="11.25" outlineLevel="3">
      <c r="A2945" s="151"/>
      <c r="B2945" s="140"/>
      <c r="C2945" s="152" t="s">
        <v>1053</v>
      </c>
      <c r="D2945" s="140"/>
      <c r="E2945" s="31">
        <v>59.795999999999999</v>
      </c>
      <c r="F2945" s="95"/>
      <c r="G2945" s="33"/>
      <c r="H2945" s="95"/>
      <c r="I2945" s="153"/>
      <c r="J2945" s="154"/>
      <c r="K2945" s="95"/>
      <c r="L2945" s="95"/>
      <c r="M2945" s="95"/>
    </row>
    <row r="2946" spans="1:13" s="155" customFormat="1" ht="11.25" outlineLevel="3">
      <c r="A2946" s="151"/>
      <c r="B2946" s="140"/>
      <c r="C2946" s="152" t="s">
        <v>1336</v>
      </c>
      <c r="D2946" s="140"/>
      <c r="E2946" s="31">
        <v>0</v>
      </c>
      <c r="F2946" s="95"/>
      <c r="G2946" s="33"/>
      <c r="H2946" s="95"/>
      <c r="I2946" s="153"/>
      <c r="J2946" s="154"/>
      <c r="K2946" s="95"/>
      <c r="L2946" s="95"/>
      <c r="M2946" s="95"/>
    </row>
    <row r="2947" spans="1:13" s="155" customFormat="1" ht="22.5" outlineLevel="3">
      <c r="A2947" s="151"/>
      <c r="B2947" s="140"/>
      <c r="C2947" s="152" t="s">
        <v>1986</v>
      </c>
      <c r="D2947" s="140"/>
      <c r="E2947" s="31">
        <v>95.304000000000002</v>
      </c>
      <c r="F2947" s="95"/>
      <c r="G2947" s="33"/>
      <c r="H2947" s="95"/>
      <c r="I2947" s="153"/>
      <c r="J2947" s="154"/>
      <c r="K2947" s="95"/>
      <c r="L2947" s="95"/>
      <c r="M2947" s="95"/>
    </row>
    <row r="2948" spans="1:13" s="155" customFormat="1" ht="11.25" outlineLevel="3">
      <c r="A2948" s="151"/>
      <c r="B2948" s="140"/>
      <c r="C2948" s="152" t="s">
        <v>1158</v>
      </c>
      <c r="D2948" s="140"/>
      <c r="E2948" s="31">
        <v>0</v>
      </c>
      <c r="F2948" s="95"/>
      <c r="G2948" s="33"/>
      <c r="H2948" s="95"/>
      <c r="I2948" s="153"/>
      <c r="J2948" s="154"/>
      <c r="K2948" s="95"/>
      <c r="L2948" s="95"/>
      <c r="M2948" s="95"/>
    </row>
    <row r="2949" spans="1:13" s="155" customFormat="1" ht="11.25" outlineLevel="3">
      <c r="A2949" s="151"/>
      <c r="B2949" s="140"/>
      <c r="C2949" s="152" t="s">
        <v>1309</v>
      </c>
      <c r="D2949" s="140"/>
      <c r="E2949" s="31">
        <v>0</v>
      </c>
      <c r="F2949" s="95"/>
      <c r="G2949" s="33"/>
      <c r="H2949" s="95"/>
      <c r="I2949" s="153"/>
      <c r="J2949" s="154"/>
      <c r="K2949" s="95"/>
      <c r="L2949" s="95"/>
      <c r="M2949" s="95"/>
    </row>
    <row r="2950" spans="1:13" s="155" customFormat="1" ht="11.25" outlineLevel="3">
      <c r="A2950" s="151"/>
      <c r="B2950" s="140"/>
      <c r="C2950" s="152" t="s">
        <v>44</v>
      </c>
      <c r="D2950" s="140"/>
      <c r="E2950" s="31">
        <v>0</v>
      </c>
      <c r="F2950" s="95"/>
      <c r="G2950" s="33"/>
      <c r="H2950" s="95"/>
      <c r="I2950" s="153"/>
      <c r="J2950" s="154"/>
      <c r="K2950" s="95"/>
      <c r="L2950" s="95"/>
      <c r="M2950" s="95"/>
    </row>
    <row r="2951" spans="1:13" s="155" customFormat="1" ht="11.25" outlineLevel="3">
      <c r="A2951" s="151"/>
      <c r="B2951" s="140"/>
      <c r="C2951" s="152" t="s">
        <v>1337</v>
      </c>
      <c r="D2951" s="140"/>
      <c r="E2951" s="31">
        <v>11.700000000000003</v>
      </c>
      <c r="F2951" s="95"/>
      <c r="G2951" s="33"/>
      <c r="H2951" s="95"/>
      <c r="I2951" s="153"/>
      <c r="J2951" s="154"/>
      <c r="K2951" s="95"/>
      <c r="L2951" s="95"/>
      <c r="M2951" s="95"/>
    </row>
    <row r="2952" spans="1:13" s="155" customFormat="1" ht="11.25" outlineLevel="3">
      <c r="A2952" s="151"/>
      <c r="B2952" s="140"/>
      <c r="C2952" s="152" t="s">
        <v>1338</v>
      </c>
      <c r="D2952" s="140"/>
      <c r="E2952" s="31">
        <v>12.268000000000001</v>
      </c>
      <c r="F2952" s="95"/>
      <c r="G2952" s="33"/>
      <c r="H2952" s="95"/>
      <c r="I2952" s="153"/>
      <c r="J2952" s="154"/>
      <c r="K2952" s="95"/>
      <c r="L2952" s="95"/>
      <c r="M2952" s="95"/>
    </row>
    <row r="2953" spans="1:13" s="155" customFormat="1" ht="11.25" outlineLevel="3">
      <c r="A2953" s="151"/>
      <c r="B2953" s="140"/>
      <c r="C2953" s="152" t="s">
        <v>953</v>
      </c>
      <c r="D2953" s="140"/>
      <c r="E2953" s="31">
        <v>0</v>
      </c>
      <c r="F2953" s="95"/>
      <c r="G2953" s="33"/>
      <c r="H2953" s="95"/>
      <c r="I2953" s="153"/>
      <c r="J2953" s="154"/>
      <c r="K2953" s="95"/>
      <c r="L2953" s="95"/>
      <c r="M2953" s="95"/>
    </row>
    <row r="2954" spans="1:13" s="155" customFormat="1" ht="11.25" outlineLevel="3">
      <c r="A2954" s="151"/>
      <c r="B2954" s="140"/>
      <c r="C2954" s="152" t="s">
        <v>954</v>
      </c>
      <c r="D2954" s="140"/>
      <c r="E2954" s="31">
        <v>0</v>
      </c>
      <c r="F2954" s="95"/>
      <c r="G2954" s="33"/>
      <c r="H2954" s="95"/>
      <c r="I2954" s="153"/>
      <c r="J2954" s="154"/>
      <c r="K2954" s="95"/>
      <c r="L2954" s="95"/>
      <c r="M2954" s="95"/>
    </row>
    <row r="2955" spans="1:13" s="155" customFormat="1" ht="11.25" outlineLevel="3">
      <c r="A2955" s="151"/>
      <c r="B2955" s="140"/>
      <c r="C2955" s="152" t="s">
        <v>818</v>
      </c>
      <c r="D2955" s="140"/>
      <c r="E2955" s="31">
        <v>0</v>
      </c>
      <c r="F2955" s="95"/>
      <c r="G2955" s="33"/>
      <c r="H2955" s="95"/>
      <c r="I2955" s="153"/>
      <c r="J2955" s="154"/>
      <c r="K2955" s="95"/>
      <c r="L2955" s="95"/>
      <c r="M2955" s="95"/>
    </row>
    <row r="2956" spans="1:13" s="155" customFormat="1" ht="11.25" outlineLevel="3">
      <c r="A2956" s="151"/>
      <c r="B2956" s="140"/>
      <c r="C2956" s="152" t="s">
        <v>1055</v>
      </c>
      <c r="D2956" s="140"/>
      <c r="E2956" s="31">
        <v>19.391999999999999</v>
      </c>
      <c r="F2956" s="95"/>
      <c r="G2956" s="33"/>
      <c r="H2956" s="95"/>
      <c r="I2956" s="153"/>
      <c r="J2956" s="154"/>
      <c r="K2956" s="95"/>
      <c r="L2956" s="95"/>
      <c r="M2956" s="95"/>
    </row>
    <row r="2957" spans="1:13" s="155" customFormat="1" ht="11.25" outlineLevel="3">
      <c r="A2957" s="151"/>
      <c r="B2957" s="140"/>
      <c r="C2957" s="152" t="s">
        <v>1765</v>
      </c>
      <c r="D2957" s="140"/>
      <c r="E2957" s="31">
        <v>13.433000000000003</v>
      </c>
      <c r="F2957" s="95"/>
      <c r="G2957" s="33"/>
      <c r="H2957" s="95"/>
      <c r="I2957" s="153"/>
      <c r="J2957" s="154"/>
      <c r="K2957" s="95"/>
      <c r="L2957" s="95"/>
      <c r="M2957" s="95"/>
    </row>
    <row r="2958" spans="1:13" s="155" customFormat="1" ht="11.25" outlineLevel="3">
      <c r="A2958" s="151"/>
      <c r="B2958" s="140"/>
      <c r="C2958" s="152" t="s">
        <v>1340</v>
      </c>
      <c r="D2958" s="140"/>
      <c r="E2958" s="31">
        <v>11.809999999999995</v>
      </c>
      <c r="F2958" s="95"/>
      <c r="G2958" s="33"/>
      <c r="H2958" s="95"/>
      <c r="I2958" s="153"/>
      <c r="J2958" s="154"/>
      <c r="K2958" s="95"/>
      <c r="L2958" s="95"/>
      <c r="M2958" s="95"/>
    </row>
    <row r="2959" spans="1:13" s="155" customFormat="1" ht="11.25" outlineLevel="3">
      <c r="A2959" s="151"/>
      <c r="B2959" s="140"/>
      <c r="C2959" s="152" t="s">
        <v>1671</v>
      </c>
      <c r="D2959" s="140"/>
      <c r="E2959" s="31">
        <v>38.909999999999997</v>
      </c>
      <c r="F2959" s="95"/>
      <c r="G2959" s="33"/>
      <c r="H2959" s="95"/>
      <c r="I2959" s="153"/>
      <c r="J2959" s="154"/>
      <c r="K2959" s="95"/>
      <c r="L2959" s="95"/>
      <c r="M2959" s="95"/>
    </row>
    <row r="2960" spans="1:13" s="155" customFormat="1" ht="11.25" outlineLevel="3">
      <c r="A2960" s="151"/>
      <c r="B2960" s="140"/>
      <c r="C2960" s="152" t="s">
        <v>1503</v>
      </c>
      <c r="D2960" s="140"/>
      <c r="E2960" s="31">
        <v>14.669600000000017</v>
      </c>
      <c r="F2960" s="95"/>
      <c r="G2960" s="33"/>
      <c r="H2960" s="95"/>
      <c r="I2960" s="153"/>
      <c r="J2960" s="154"/>
      <c r="K2960" s="95"/>
      <c r="L2960" s="95"/>
      <c r="M2960" s="95"/>
    </row>
    <row r="2961" spans="1:13" s="155" customFormat="1" ht="11.25" outlineLevel="3">
      <c r="A2961" s="151"/>
      <c r="B2961" s="140"/>
      <c r="C2961" s="152" t="s">
        <v>1160</v>
      </c>
      <c r="D2961" s="140"/>
      <c r="E2961" s="31">
        <v>0</v>
      </c>
      <c r="F2961" s="95"/>
      <c r="G2961" s="33"/>
      <c r="H2961" s="95"/>
      <c r="I2961" s="153"/>
      <c r="J2961" s="154"/>
      <c r="K2961" s="95"/>
      <c r="L2961" s="95"/>
      <c r="M2961" s="95"/>
    </row>
    <row r="2962" spans="1:13" s="155" customFormat="1" ht="11.25" outlineLevel="3">
      <c r="A2962" s="151"/>
      <c r="B2962" s="140"/>
      <c r="C2962" s="152" t="s">
        <v>1341</v>
      </c>
      <c r="D2962" s="140"/>
      <c r="E2962" s="31">
        <v>0</v>
      </c>
      <c r="F2962" s="95"/>
      <c r="G2962" s="33"/>
      <c r="H2962" s="95"/>
      <c r="I2962" s="153"/>
      <c r="J2962" s="154"/>
      <c r="K2962" s="95"/>
      <c r="L2962" s="95"/>
      <c r="M2962" s="95"/>
    </row>
    <row r="2963" spans="1:13" s="155" customFormat="1" ht="11.25" outlineLevel="3">
      <c r="A2963" s="151"/>
      <c r="B2963" s="140"/>
      <c r="C2963" s="152" t="s">
        <v>1504</v>
      </c>
      <c r="D2963" s="140"/>
      <c r="E2963" s="31">
        <v>14.440199999999997</v>
      </c>
      <c r="F2963" s="95"/>
      <c r="G2963" s="33"/>
      <c r="H2963" s="95"/>
      <c r="I2963" s="153"/>
      <c r="J2963" s="154"/>
      <c r="K2963" s="95"/>
      <c r="L2963" s="95"/>
      <c r="M2963" s="95"/>
    </row>
    <row r="2964" spans="1:13" s="155" customFormat="1" ht="11.25" outlineLevel="3">
      <c r="A2964" s="151"/>
      <c r="B2964" s="140"/>
      <c r="C2964" s="152" t="s">
        <v>956</v>
      </c>
      <c r="D2964" s="140"/>
      <c r="E2964" s="31">
        <v>0</v>
      </c>
      <c r="F2964" s="95"/>
      <c r="G2964" s="33"/>
      <c r="H2964" s="95"/>
      <c r="I2964" s="153"/>
      <c r="J2964" s="154"/>
      <c r="K2964" s="95"/>
      <c r="L2964" s="95"/>
      <c r="M2964" s="95"/>
    </row>
    <row r="2965" spans="1:13" s="155" customFormat="1" ht="11.25" outlineLevel="3">
      <c r="A2965" s="151"/>
      <c r="B2965" s="140"/>
      <c r="C2965" s="152" t="s">
        <v>1396</v>
      </c>
      <c r="D2965" s="140"/>
      <c r="E2965" s="31">
        <v>35.171700000000001</v>
      </c>
      <c r="F2965" s="95"/>
      <c r="G2965" s="33"/>
      <c r="H2965" s="95"/>
      <c r="I2965" s="153"/>
      <c r="J2965" s="154"/>
      <c r="K2965" s="95"/>
      <c r="L2965" s="95"/>
      <c r="M2965" s="95"/>
    </row>
    <row r="2966" spans="1:13" s="155" customFormat="1" ht="11.25" outlineLevel="3">
      <c r="A2966" s="151"/>
      <c r="B2966" s="140"/>
      <c r="C2966" s="152" t="s">
        <v>1611</v>
      </c>
      <c r="D2966" s="140"/>
      <c r="E2966" s="31">
        <v>27.1616</v>
      </c>
      <c r="F2966" s="95"/>
      <c r="G2966" s="33"/>
      <c r="H2966" s="95"/>
      <c r="I2966" s="153"/>
      <c r="J2966" s="154"/>
      <c r="K2966" s="95"/>
      <c r="L2966" s="95"/>
      <c r="M2966" s="95"/>
    </row>
    <row r="2967" spans="1:13" s="155" customFormat="1" ht="11.25" outlineLevel="3">
      <c r="A2967" s="151"/>
      <c r="B2967" s="140"/>
      <c r="C2967" s="152" t="s">
        <v>1398</v>
      </c>
      <c r="D2967" s="140"/>
      <c r="E2967" s="31">
        <v>55.339999999999989</v>
      </c>
      <c r="F2967" s="95"/>
      <c r="G2967" s="33"/>
      <c r="H2967" s="95"/>
      <c r="I2967" s="153"/>
      <c r="J2967" s="154"/>
      <c r="K2967" s="95"/>
      <c r="L2967" s="95"/>
      <c r="M2967" s="95"/>
    </row>
    <row r="2968" spans="1:13" s="155" customFormat="1" ht="11.25" outlineLevel="3">
      <c r="A2968" s="151"/>
      <c r="B2968" s="140"/>
      <c r="C2968" s="152" t="s">
        <v>821</v>
      </c>
      <c r="D2968" s="140"/>
      <c r="E2968" s="31">
        <v>0</v>
      </c>
      <c r="F2968" s="95"/>
      <c r="G2968" s="33"/>
      <c r="H2968" s="95"/>
      <c r="I2968" s="153"/>
      <c r="J2968" s="154"/>
      <c r="K2968" s="95"/>
      <c r="L2968" s="95"/>
      <c r="M2968" s="95"/>
    </row>
    <row r="2969" spans="1:13" s="155" customFormat="1" ht="11.25" outlineLevel="3">
      <c r="A2969" s="151"/>
      <c r="B2969" s="140"/>
      <c r="C2969" s="152" t="s">
        <v>1057</v>
      </c>
      <c r="D2969" s="140"/>
      <c r="E2969" s="31">
        <v>64.02</v>
      </c>
      <c r="F2969" s="95"/>
      <c r="G2969" s="33"/>
      <c r="H2969" s="95"/>
      <c r="I2969" s="153"/>
      <c r="J2969" s="154"/>
      <c r="K2969" s="95"/>
      <c r="L2969" s="95"/>
      <c r="M2969" s="95"/>
    </row>
    <row r="2970" spans="1:13" s="155" customFormat="1" ht="11.25" outlineLevel="3">
      <c r="A2970" s="151"/>
      <c r="B2970" s="140"/>
      <c r="C2970" s="152" t="s">
        <v>1</v>
      </c>
      <c r="D2970" s="140"/>
      <c r="E2970" s="31">
        <v>972.07540000000017</v>
      </c>
      <c r="F2970" s="95"/>
      <c r="G2970" s="33"/>
      <c r="H2970" s="95"/>
      <c r="I2970" s="153"/>
      <c r="J2970" s="154"/>
      <c r="K2970" s="95"/>
      <c r="L2970" s="95"/>
      <c r="M2970" s="95"/>
    </row>
    <row r="2971" spans="1:13" s="155" customFormat="1" ht="11.25" outlineLevel="3">
      <c r="A2971" s="151"/>
      <c r="B2971" s="140"/>
      <c r="C2971" s="152" t="s">
        <v>365</v>
      </c>
      <c r="D2971" s="140"/>
      <c r="E2971" s="31">
        <v>0</v>
      </c>
      <c r="F2971" s="95"/>
      <c r="G2971" s="33"/>
      <c r="H2971" s="95"/>
      <c r="I2971" s="153"/>
      <c r="J2971" s="154"/>
      <c r="K2971" s="95"/>
      <c r="L2971" s="95"/>
      <c r="M2971" s="95"/>
    </row>
    <row r="2972" spans="1:13" s="155" customFormat="1" ht="11.25" outlineLevel="3">
      <c r="A2972" s="151"/>
      <c r="B2972" s="140"/>
      <c r="C2972" s="152" t="s">
        <v>460</v>
      </c>
      <c r="D2972" s="140"/>
      <c r="E2972" s="31">
        <v>0</v>
      </c>
      <c r="F2972" s="95"/>
      <c r="G2972" s="33"/>
      <c r="H2972" s="95"/>
      <c r="I2972" s="153"/>
      <c r="J2972" s="154"/>
      <c r="K2972" s="95"/>
      <c r="L2972" s="95"/>
      <c r="M2972" s="95"/>
    </row>
    <row r="2973" spans="1:13" s="155" customFormat="1" ht="11.25" outlineLevel="3">
      <c r="A2973" s="151"/>
      <c r="B2973" s="140"/>
      <c r="C2973" s="152" t="s">
        <v>1153</v>
      </c>
      <c r="D2973" s="140"/>
      <c r="E2973" s="31">
        <v>0</v>
      </c>
      <c r="F2973" s="95"/>
      <c r="G2973" s="33"/>
      <c r="H2973" s="95"/>
      <c r="I2973" s="153"/>
      <c r="J2973" s="154"/>
      <c r="K2973" s="95"/>
      <c r="L2973" s="95"/>
      <c r="M2973" s="95"/>
    </row>
    <row r="2974" spans="1:13" s="155" customFormat="1" ht="11.25" outlineLevel="3">
      <c r="A2974" s="151"/>
      <c r="B2974" s="140"/>
      <c r="C2974" s="152" t="s">
        <v>945</v>
      </c>
      <c r="D2974" s="140"/>
      <c r="E2974" s="31">
        <v>0</v>
      </c>
      <c r="F2974" s="95"/>
      <c r="G2974" s="33"/>
      <c r="H2974" s="95"/>
      <c r="I2974" s="153"/>
      <c r="J2974" s="154"/>
      <c r="K2974" s="95"/>
      <c r="L2974" s="95"/>
      <c r="M2974" s="95"/>
    </row>
    <row r="2975" spans="1:13" s="155" customFormat="1" ht="22.5" outlineLevel="3">
      <c r="A2975" s="151"/>
      <c r="B2975" s="140"/>
      <c r="C2975" s="152" t="s">
        <v>2005</v>
      </c>
      <c r="D2975" s="140"/>
      <c r="E2975" s="31">
        <v>34.441099999999999</v>
      </c>
      <c r="F2975" s="95"/>
      <c r="G2975" s="33"/>
      <c r="H2975" s="95"/>
      <c r="I2975" s="153"/>
      <c r="J2975" s="154"/>
      <c r="K2975" s="95"/>
      <c r="L2975" s="95"/>
      <c r="M2975" s="95"/>
    </row>
    <row r="2976" spans="1:13" s="155" customFormat="1" ht="22.5" outlineLevel="3">
      <c r="A2976" s="151"/>
      <c r="B2976" s="140"/>
      <c r="C2976" s="152" t="s">
        <v>1949</v>
      </c>
      <c r="D2976" s="140"/>
      <c r="E2976" s="31">
        <v>59.151999999999994</v>
      </c>
      <c r="F2976" s="95"/>
      <c r="G2976" s="33"/>
      <c r="H2976" s="95"/>
      <c r="I2976" s="153"/>
      <c r="J2976" s="154"/>
      <c r="K2976" s="95"/>
      <c r="L2976" s="95"/>
      <c r="M2976" s="95"/>
    </row>
    <row r="2977" spans="1:13" s="155" customFormat="1" ht="11.25" outlineLevel="3">
      <c r="A2977" s="151"/>
      <c r="B2977" s="140"/>
      <c r="C2977" s="152" t="s">
        <v>1154</v>
      </c>
      <c r="D2977" s="140"/>
      <c r="E2977" s="31">
        <v>0</v>
      </c>
      <c r="F2977" s="95"/>
      <c r="G2977" s="33"/>
      <c r="H2977" s="95"/>
      <c r="I2977" s="153"/>
      <c r="J2977" s="154"/>
      <c r="K2977" s="95"/>
      <c r="L2977" s="95"/>
      <c r="M2977" s="95"/>
    </row>
    <row r="2978" spans="1:13" s="155" customFormat="1" ht="22.5" outlineLevel="3">
      <c r="A2978" s="151"/>
      <c r="B2978" s="140"/>
      <c r="C2978" s="152" t="s">
        <v>2013</v>
      </c>
      <c r="D2978" s="140"/>
      <c r="E2978" s="31">
        <v>51.078000000000003</v>
      </c>
      <c r="F2978" s="95"/>
      <c r="G2978" s="33"/>
      <c r="H2978" s="95"/>
      <c r="I2978" s="153"/>
      <c r="J2978" s="154"/>
      <c r="K2978" s="95"/>
      <c r="L2978" s="95"/>
      <c r="M2978" s="95"/>
    </row>
    <row r="2979" spans="1:13" s="155" customFormat="1" ht="33.75" outlineLevel="3">
      <c r="A2979" s="151"/>
      <c r="B2979" s="140"/>
      <c r="C2979" s="152" t="s">
        <v>2014</v>
      </c>
      <c r="D2979" s="140"/>
      <c r="E2979" s="31">
        <v>201.53400000000005</v>
      </c>
      <c r="F2979" s="95"/>
      <c r="G2979" s="33"/>
      <c r="H2979" s="95"/>
      <c r="I2979" s="153"/>
      <c r="J2979" s="154"/>
      <c r="K2979" s="95"/>
      <c r="L2979" s="95"/>
      <c r="M2979" s="95"/>
    </row>
    <row r="2980" spans="1:13" s="155" customFormat="1" ht="22.5" outlineLevel="3">
      <c r="A2980" s="151"/>
      <c r="B2980" s="140"/>
      <c r="C2980" s="152" t="s">
        <v>2061</v>
      </c>
      <c r="D2980" s="140"/>
      <c r="E2980" s="31">
        <v>104.07</v>
      </c>
      <c r="F2980" s="95"/>
      <c r="G2980" s="33"/>
      <c r="H2980" s="95"/>
      <c r="I2980" s="153"/>
      <c r="J2980" s="154"/>
      <c r="K2980" s="95"/>
      <c r="L2980" s="95"/>
      <c r="M2980" s="95"/>
    </row>
    <row r="2981" spans="1:13" s="155" customFormat="1" ht="22.5" outlineLevel="3">
      <c r="A2981" s="151"/>
      <c r="B2981" s="140"/>
      <c r="C2981" s="152" t="s">
        <v>2007</v>
      </c>
      <c r="D2981" s="140"/>
      <c r="E2981" s="31">
        <v>110.17200000000001</v>
      </c>
      <c r="F2981" s="95"/>
      <c r="G2981" s="33"/>
      <c r="H2981" s="95"/>
      <c r="I2981" s="153"/>
      <c r="J2981" s="154"/>
      <c r="K2981" s="95"/>
      <c r="L2981" s="95"/>
      <c r="M2981" s="95"/>
    </row>
    <row r="2982" spans="1:13" s="155" customFormat="1" ht="22.5" outlineLevel="3">
      <c r="A2982" s="151"/>
      <c r="B2982" s="140"/>
      <c r="C2982" s="152" t="s">
        <v>1971</v>
      </c>
      <c r="D2982" s="140"/>
      <c r="E2982" s="31">
        <v>94.156000000000006</v>
      </c>
      <c r="F2982" s="95"/>
      <c r="G2982" s="33"/>
      <c r="H2982" s="95"/>
      <c r="I2982" s="153"/>
      <c r="J2982" s="154"/>
      <c r="K2982" s="95"/>
      <c r="L2982" s="95"/>
      <c r="M2982" s="95"/>
    </row>
    <row r="2983" spans="1:13" s="155" customFormat="1" ht="11.25" outlineLevel="3">
      <c r="A2983" s="151"/>
      <c r="B2983" s="140"/>
      <c r="C2983" s="152" t="s">
        <v>43</v>
      </c>
      <c r="D2983" s="140"/>
      <c r="E2983" s="31">
        <v>0</v>
      </c>
      <c r="F2983" s="95"/>
      <c r="G2983" s="33"/>
      <c r="H2983" s="95"/>
      <c r="I2983" s="153"/>
      <c r="J2983" s="154"/>
      <c r="K2983" s="95"/>
      <c r="L2983" s="95"/>
      <c r="M2983" s="95"/>
    </row>
    <row r="2984" spans="1:13" s="155" customFormat="1" ht="11.25" outlineLevel="3">
      <c r="A2984" s="151"/>
      <c r="B2984" s="140"/>
      <c r="C2984" s="152" t="s">
        <v>1156</v>
      </c>
      <c r="D2984" s="140"/>
      <c r="E2984" s="31">
        <v>0</v>
      </c>
      <c r="F2984" s="95"/>
      <c r="G2984" s="33"/>
      <c r="H2984" s="95"/>
      <c r="I2984" s="153"/>
      <c r="J2984" s="154"/>
      <c r="K2984" s="95"/>
      <c r="L2984" s="95"/>
      <c r="M2984" s="95"/>
    </row>
    <row r="2985" spans="1:13" s="155" customFormat="1" ht="11.25" outlineLevel="3">
      <c r="A2985" s="151"/>
      <c r="B2985" s="140"/>
      <c r="C2985" s="152" t="s">
        <v>1305</v>
      </c>
      <c r="D2985" s="140"/>
      <c r="E2985" s="31">
        <v>76.5</v>
      </c>
      <c r="F2985" s="95"/>
      <c r="G2985" s="33"/>
      <c r="H2985" s="95"/>
      <c r="I2985" s="153"/>
      <c r="J2985" s="154"/>
      <c r="K2985" s="95"/>
      <c r="L2985" s="95"/>
      <c r="M2985" s="95"/>
    </row>
    <row r="2986" spans="1:13" s="155" customFormat="1" ht="11.25" outlineLevel="3">
      <c r="A2986" s="151"/>
      <c r="B2986" s="140"/>
      <c r="C2986" s="152" t="s">
        <v>1306</v>
      </c>
      <c r="D2986" s="140"/>
      <c r="E2986" s="31">
        <v>58.240000000000009</v>
      </c>
      <c r="F2986" s="95"/>
      <c r="G2986" s="33"/>
      <c r="H2986" s="95"/>
      <c r="I2986" s="153"/>
      <c r="J2986" s="154"/>
      <c r="K2986" s="95"/>
      <c r="L2986" s="95"/>
      <c r="M2986" s="95"/>
    </row>
    <row r="2987" spans="1:13" s="155" customFormat="1" ht="11.25" outlineLevel="3">
      <c r="A2987" s="151"/>
      <c r="B2987" s="140"/>
      <c r="C2987" s="152" t="s">
        <v>1074</v>
      </c>
      <c r="D2987" s="140"/>
      <c r="E2987" s="31">
        <v>0</v>
      </c>
      <c r="F2987" s="95"/>
      <c r="G2987" s="33"/>
      <c r="H2987" s="95"/>
      <c r="I2987" s="153"/>
      <c r="J2987" s="154"/>
      <c r="K2987" s="95"/>
      <c r="L2987" s="95"/>
      <c r="M2987" s="95"/>
    </row>
    <row r="2988" spans="1:13" s="155" customFormat="1" ht="11.25" outlineLevel="3">
      <c r="A2988" s="151"/>
      <c r="B2988" s="140"/>
      <c r="C2988" s="152" t="s">
        <v>1023</v>
      </c>
      <c r="D2988" s="140"/>
      <c r="E2988" s="31">
        <v>0</v>
      </c>
      <c r="F2988" s="95"/>
      <c r="G2988" s="33"/>
      <c r="H2988" s="95"/>
      <c r="I2988" s="153"/>
      <c r="J2988" s="154"/>
      <c r="K2988" s="95"/>
      <c r="L2988" s="95"/>
      <c r="M2988" s="95"/>
    </row>
    <row r="2989" spans="1:13" s="155" customFormat="1" ht="11.25" outlineLevel="3">
      <c r="A2989" s="151"/>
      <c r="B2989" s="140"/>
      <c r="C2989" s="152" t="s">
        <v>1764</v>
      </c>
      <c r="D2989" s="140"/>
      <c r="E2989" s="31">
        <v>143.47999999999996</v>
      </c>
      <c r="F2989" s="95"/>
      <c r="G2989" s="33"/>
      <c r="H2989" s="95"/>
      <c r="I2989" s="153"/>
      <c r="J2989" s="154"/>
      <c r="K2989" s="95"/>
      <c r="L2989" s="95"/>
      <c r="M2989" s="95"/>
    </row>
    <row r="2990" spans="1:13" s="155" customFormat="1" ht="11.25" outlineLevel="3">
      <c r="A2990" s="151"/>
      <c r="B2990" s="140"/>
      <c r="C2990" s="152" t="s">
        <v>1157</v>
      </c>
      <c r="D2990" s="140"/>
      <c r="E2990" s="31">
        <v>0</v>
      </c>
      <c r="F2990" s="95"/>
      <c r="G2990" s="33"/>
      <c r="H2990" s="95"/>
      <c r="I2990" s="153"/>
      <c r="J2990" s="154"/>
      <c r="K2990" s="95"/>
      <c r="L2990" s="95"/>
      <c r="M2990" s="95"/>
    </row>
    <row r="2991" spans="1:13" s="155" customFormat="1" ht="11.25" outlineLevel="3">
      <c r="A2991" s="151"/>
      <c r="B2991" s="140"/>
      <c r="C2991" s="152" t="s">
        <v>1446</v>
      </c>
      <c r="D2991" s="140"/>
      <c r="E2991" s="31">
        <v>89.555999999999983</v>
      </c>
      <c r="F2991" s="95"/>
      <c r="G2991" s="33"/>
      <c r="H2991" s="95"/>
      <c r="I2991" s="153"/>
      <c r="J2991" s="154"/>
      <c r="K2991" s="95"/>
      <c r="L2991" s="95"/>
      <c r="M2991" s="95"/>
    </row>
    <row r="2992" spans="1:13" s="155" customFormat="1" ht="11.25" outlineLevel="3">
      <c r="A2992" s="151"/>
      <c r="B2992" s="140"/>
      <c r="C2992" s="152" t="s">
        <v>1527</v>
      </c>
      <c r="D2992" s="140"/>
      <c r="E2992" s="31">
        <v>116.348</v>
      </c>
      <c r="F2992" s="95"/>
      <c r="G2992" s="33"/>
      <c r="H2992" s="95"/>
      <c r="I2992" s="153"/>
      <c r="J2992" s="154"/>
      <c r="K2992" s="95"/>
      <c r="L2992" s="95"/>
      <c r="M2992" s="95"/>
    </row>
    <row r="2993" spans="1:13" s="155" customFormat="1" ht="11.25" outlineLevel="3">
      <c r="A2993" s="151"/>
      <c r="B2993" s="140"/>
      <c r="C2993" s="152" t="s">
        <v>1336</v>
      </c>
      <c r="D2993" s="140"/>
      <c r="E2993" s="31">
        <v>0</v>
      </c>
      <c r="F2993" s="95"/>
      <c r="G2993" s="33"/>
      <c r="H2993" s="95"/>
      <c r="I2993" s="153"/>
      <c r="J2993" s="154"/>
      <c r="K2993" s="95"/>
      <c r="L2993" s="95"/>
      <c r="M2993" s="95"/>
    </row>
    <row r="2994" spans="1:13" s="155" customFormat="1" ht="11.25" outlineLevel="3">
      <c r="A2994" s="151"/>
      <c r="B2994" s="140"/>
      <c r="C2994" s="152" t="s">
        <v>1054</v>
      </c>
      <c r="D2994" s="140"/>
      <c r="E2994" s="31">
        <v>36.92</v>
      </c>
      <c r="F2994" s="95"/>
      <c r="G2994" s="33"/>
      <c r="H2994" s="95"/>
      <c r="I2994" s="153"/>
      <c r="J2994" s="154"/>
      <c r="K2994" s="95"/>
      <c r="L2994" s="95"/>
      <c r="M2994" s="95"/>
    </row>
    <row r="2995" spans="1:13" s="155" customFormat="1" ht="11.25" outlineLevel="3">
      <c r="A2995" s="151"/>
      <c r="B2995" s="140"/>
      <c r="C2995" s="152" t="s">
        <v>1158</v>
      </c>
      <c r="D2995" s="140"/>
      <c r="E2995" s="31">
        <v>0</v>
      </c>
      <c r="F2995" s="95"/>
      <c r="G2995" s="33"/>
      <c r="H2995" s="95"/>
      <c r="I2995" s="153"/>
      <c r="J2995" s="154"/>
      <c r="K2995" s="95"/>
      <c r="L2995" s="95"/>
      <c r="M2995" s="95"/>
    </row>
    <row r="2996" spans="1:13" s="155" customFormat="1" ht="11.25" outlineLevel="3">
      <c r="A2996" s="151"/>
      <c r="B2996" s="140"/>
      <c r="C2996" s="152" t="s">
        <v>1309</v>
      </c>
      <c r="D2996" s="140"/>
      <c r="E2996" s="31">
        <v>0</v>
      </c>
      <c r="F2996" s="95"/>
      <c r="G2996" s="33"/>
      <c r="H2996" s="95"/>
      <c r="I2996" s="153"/>
      <c r="J2996" s="154"/>
      <c r="K2996" s="95"/>
      <c r="L2996" s="95"/>
      <c r="M2996" s="95"/>
    </row>
    <row r="2997" spans="1:13" s="155" customFormat="1" ht="11.25" outlineLevel="3">
      <c r="A2997" s="151"/>
      <c r="B2997" s="140"/>
      <c r="C2997" s="152" t="s">
        <v>44</v>
      </c>
      <c r="D2997" s="140"/>
      <c r="E2997" s="31">
        <v>0</v>
      </c>
      <c r="F2997" s="95"/>
      <c r="G2997" s="33"/>
      <c r="H2997" s="95"/>
      <c r="I2997" s="153"/>
      <c r="J2997" s="154"/>
      <c r="K2997" s="95"/>
      <c r="L2997" s="95"/>
      <c r="M2997" s="95"/>
    </row>
    <row r="2998" spans="1:13" s="155" customFormat="1" ht="11.25" outlineLevel="3">
      <c r="A2998" s="151"/>
      <c r="B2998" s="140"/>
      <c r="C2998" s="152" t="s">
        <v>1312</v>
      </c>
      <c r="D2998" s="140"/>
      <c r="E2998" s="31">
        <v>142.66800000000001</v>
      </c>
      <c r="F2998" s="95"/>
      <c r="G2998" s="33"/>
      <c r="H2998" s="95"/>
      <c r="I2998" s="153"/>
      <c r="J2998" s="154"/>
      <c r="K2998" s="95"/>
      <c r="L2998" s="95"/>
      <c r="M2998" s="95"/>
    </row>
    <row r="2999" spans="1:13" s="155" customFormat="1" ht="11.25" outlineLevel="3">
      <c r="A2999" s="151"/>
      <c r="B2999" s="140"/>
      <c r="C2999" s="152" t="s">
        <v>1642</v>
      </c>
      <c r="D2999" s="140"/>
      <c r="E2999" s="31">
        <v>-21.863999999999997</v>
      </c>
      <c r="F2999" s="95"/>
      <c r="G2999" s="33"/>
      <c r="H2999" s="95"/>
      <c r="I2999" s="153"/>
      <c r="J2999" s="154"/>
      <c r="K2999" s="95"/>
      <c r="L2999" s="95"/>
      <c r="M2999" s="95"/>
    </row>
    <row r="3000" spans="1:13" s="155" customFormat="1" ht="11.25" outlineLevel="3">
      <c r="A3000" s="151"/>
      <c r="B3000" s="140"/>
      <c r="C3000" s="152" t="s">
        <v>1378</v>
      </c>
      <c r="D3000" s="140"/>
      <c r="E3000" s="31">
        <v>20.88</v>
      </c>
      <c r="F3000" s="95"/>
      <c r="G3000" s="33"/>
      <c r="H3000" s="95"/>
      <c r="I3000" s="153"/>
      <c r="J3000" s="154"/>
      <c r="K3000" s="95"/>
      <c r="L3000" s="95"/>
      <c r="M3000" s="95"/>
    </row>
    <row r="3001" spans="1:13" s="155" customFormat="1" ht="11.25" outlineLevel="3">
      <c r="A3001" s="151"/>
      <c r="B3001" s="140"/>
      <c r="C3001" s="152" t="s">
        <v>1313</v>
      </c>
      <c r="D3001" s="140"/>
      <c r="E3001" s="31">
        <v>145.04400000000001</v>
      </c>
      <c r="F3001" s="95"/>
      <c r="G3001" s="33"/>
      <c r="H3001" s="95"/>
      <c r="I3001" s="153"/>
      <c r="J3001" s="154"/>
      <c r="K3001" s="95"/>
      <c r="L3001" s="95"/>
      <c r="M3001" s="95"/>
    </row>
    <row r="3002" spans="1:13" s="155" customFormat="1" ht="11.25" outlineLevel="3">
      <c r="A3002" s="151"/>
      <c r="B3002" s="140"/>
      <c r="C3002" s="152" t="s">
        <v>1643</v>
      </c>
      <c r="D3002" s="140"/>
      <c r="E3002" s="31">
        <v>-18.295999999999999</v>
      </c>
      <c r="F3002" s="95"/>
      <c r="G3002" s="33"/>
      <c r="H3002" s="95"/>
      <c r="I3002" s="153"/>
      <c r="J3002" s="154"/>
      <c r="K3002" s="95"/>
      <c r="L3002" s="95"/>
      <c r="M3002" s="95"/>
    </row>
    <row r="3003" spans="1:13" s="155" customFormat="1" ht="11.25" outlineLevel="3">
      <c r="A3003" s="151"/>
      <c r="B3003" s="140"/>
      <c r="C3003" s="152" t="s">
        <v>1377</v>
      </c>
      <c r="D3003" s="140"/>
      <c r="E3003" s="31">
        <v>10.44</v>
      </c>
      <c r="F3003" s="95"/>
      <c r="G3003" s="33"/>
      <c r="H3003" s="95"/>
      <c r="I3003" s="153"/>
      <c r="J3003" s="154"/>
      <c r="K3003" s="95"/>
      <c r="L3003" s="95"/>
      <c r="M3003" s="95"/>
    </row>
    <row r="3004" spans="1:13" s="155" customFormat="1" ht="11.25" outlineLevel="3">
      <c r="A3004" s="151"/>
      <c r="B3004" s="140"/>
      <c r="C3004" s="152" t="s">
        <v>814</v>
      </c>
      <c r="D3004" s="140"/>
      <c r="E3004" s="31">
        <v>0</v>
      </c>
      <c r="F3004" s="95"/>
      <c r="G3004" s="33"/>
      <c r="H3004" s="95"/>
      <c r="I3004" s="153"/>
      <c r="J3004" s="154"/>
      <c r="K3004" s="95"/>
      <c r="L3004" s="95"/>
      <c r="M3004" s="95"/>
    </row>
    <row r="3005" spans="1:13" s="155" customFormat="1" ht="11.25" outlineLevel="3">
      <c r="A3005" s="151"/>
      <c r="B3005" s="140"/>
      <c r="C3005" s="152" t="s">
        <v>815</v>
      </c>
      <c r="D3005" s="140"/>
      <c r="E3005" s="31">
        <v>0</v>
      </c>
      <c r="F3005" s="95"/>
      <c r="G3005" s="33"/>
      <c r="H3005" s="95"/>
      <c r="I3005" s="153"/>
      <c r="J3005" s="154"/>
      <c r="K3005" s="95"/>
      <c r="L3005" s="95"/>
      <c r="M3005" s="95"/>
    </row>
    <row r="3006" spans="1:13" s="155" customFormat="1" ht="11.25" outlineLevel="3">
      <c r="A3006" s="151"/>
      <c r="B3006" s="140"/>
      <c r="C3006" s="152" t="s">
        <v>817</v>
      </c>
      <c r="D3006" s="140"/>
      <c r="E3006" s="31">
        <v>0</v>
      </c>
      <c r="F3006" s="95"/>
      <c r="G3006" s="33"/>
      <c r="H3006" s="95"/>
      <c r="I3006" s="153"/>
      <c r="J3006" s="154"/>
      <c r="K3006" s="95"/>
      <c r="L3006" s="95"/>
      <c r="M3006" s="95"/>
    </row>
    <row r="3007" spans="1:13" s="155" customFormat="1" ht="11.25" outlineLevel="3">
      <c r="A3007" s="151"/>
      <c r="B3007" s="140"/>
      <c r="C3007" s="152" t="s">
        <v>1159</v>
      </c>
      <c r="D3007" s="140"/>
      <c r="E3007" s="31">
        <v>0</v>
      </c>
      <c r="F3007" s="95"/>
      <c r="G3007" s="33"/>
      <c r="H3007" s="95"/>
      <c r="I3007" s="153"/>
      <c r="J3007" s="154"/>
      <c r="K3007" s="95"/>
      <c r="L3007" s="95"/>
      <c r="M3007" s="95"/>
    </row>
    <row r="3008" spans="1:13" s="155" customFormat="1" ht="11.25" outlineLevel="3">
      <c r="A3008" s="151"/>
      <c r="B3008" s="140"/>
      <c r="C3008" s="152" t="s">
        <v>1339</v>
      </c>
      <c r="D3008" s="140"/>
      <c r="E3008" s="31">
        <v>169.02</v>
      </c>
      <c r="F3008" s="95"/>
      <c r="G3008" s="33"/>
      <c r="H3008" s="95"/>
      <c r="I3008" s="153"/>
      <c r="J3008" s="154"/>
      <c r="K3008" s="95"/>
      <c r="L3008" s="95"/>
      <c r="M3008" s="95"/>
    </row>
    <row r="3009" spans="1:13" s="155" customFormat="1" ht="33.75" outlineLevel="3">
      <c r="A3009" s="151"/>
      <c r="B3009" s="140"/>
      <c r="C3009" s="152" t="s">
        <v>2127</v>
      </c>
      <c r="D3009" s="140"/>
      <c r="E3009" s="31">
        <v>-25.737449999999999</v>
      </c>
      <c r="F3009" s="95"/>
      <c r="G3009" s="33"/>
      <c r="H3009" s="95"/>
      <c r="I3009" s="153"/>
      <c r="J3009" s="154"/>
      <c r="K3009" s="95"/>
      <c r="L3009" s="95"/>
      <c r="M3009" s="95"/>
    </row>
    <row r="3010" spans="1:13" s="155" customFormat="1" ht="33.75" outlineLevel="3">
      <c r="A3010" s="151"/>
      <c r="B3010" s="140"/>
      <c r="C3010" s="152" t="s">
        <v>2129</v>
      </c>
      <c r="D3010" s="140"/>
      <c r="E3010" s="31">
        <v>19.472200000000001</v>
      </c>
      <c r="F3010" s="95"/>
      <c r="G3010" s="33"/>
      <c r="H3010" s="95"/>
      <c r="I3010" s="153"/>
      <c r="J3010" s="154"/>
      <c r="K3010" s="95"/>
      <c r="L3010" s="95"/>
      <c r="M3010" s="95"/>
    </row>
    <row r="3011" spans="1:13" s="155" customFormat="1" ht="11.25" outlineLevel="3">
      <c r="A3011" s="151"/>
      <c r="B3011" s="140"/>
      <c r="C3011" s="152" t="s">
        <v>1315</v>
      </c>
      <c r="D3011" s="140"/>
      <c r="E3011" s="31">
        <v>139.64400000000001</v>
      </c>
      <c r="F3011" s="95"/>
      <c r="G3011" s="33"/>
      <c r="H3011" s="95"/>
      <c r="I3011" s="153"/>
      <c r="J3011" s="154"/>
      <c r="K3011" s="95"/>
      <c r="L3011" s="95"/>
      <c r="M3011" s="95"/>
    </row>
    <row r="3012" spans="1:13" s="155" customFormat="1" ht="11.25" outlineLevel="3">
      <c r="A3012" s="151"/>
      <c r="B3012" s="140"/>
      <c r="C3012" s="152" t="s">
        <v>1758</v>
      </c>
      <c r="D3012" s="140"/>
      <c r="E3012" s="31">
        <v>-22.813700000000001</v>
      </c>
      <c r="F3012" s="95"/>
      <c r="G3012" s="33"/>
      <c r="H3012" s="95"/>
      <c r="I3012" s="153"/>
      <c r="J3012" s="154"/>
      <c r="K3012" s="95"/>
      <c r="L3012" s="95"/>
      <c r="M3012" s="95"/>
    </row>
    <row r="3013" spans="1:13" s="155" customFormat="1" ht="11.25" outlineLevel="3">
      <c r="A3013" s="151"/>
      <c r="B3013" s="140"/>
      <c r="C3013" s="152" t="s">
        <v>1321</v>
      </c>
      <c r="D3013" s="140"/>
      <c r="E3013" s="31">
        <v>5.25</v>
      </c>
      <c r="F3013" s="95"/>
      <c r="G3013" s="33"/>
      <c r="H3013" s="95"/>
      <c r="I3013" s="153"/>
      <c r="J3013" s="154"/>
      <c r="K3013" s="95"/>
      <c r="L3013" s="95"/>
      <c r="M3013" s="95"/>
    </row>
    <row r="3014" spans="1:13" s="155" customFormat="1" ht="11.25" outlineLevel="3">
      <c r="A3014" s="151"/>
      <c r="B3014" s="140"/>
      <c r="C3014" s="152" t="s">
        <v>1652</v>
      </c>
      <c r="D3014" s="140"/>
      <c r="E3014" s="31">
        <v>277.34400000000005</v>
      </c>
      <c r="F3014" s="95"/>
      <c r="G3014" s="33"/>
      <c r="H3014" s="95"/>
      <c r="I3014" s="153"/>
      <c r="J3014" s="154"/>
      <c r="K3014" s="95"/>
      <c r="L3014" s="95"/>
      <c r="M3014" s="95"/>
    </row>
    <row r="3015" spans="1:13" s="155" customFormat="1" ht="11.25" outlineLevel="3">
      <c r="A3015" s="151"/>
      <c r="B3015" s="140"/>
      <c r="C3015" s="152" t="s">
        <v>1456</v>
      </c>
      <c r="D3015" s="140"/>
      <c r="E3015" s="31">
        <v>175.84</v>
      </c>
      <c r="F3015" s="95"/>
      <c r="G3015" s="33"/>
      <c r="H3015" s="95"/>
      <c r="I3015" s="153"/>
      <c r="J3015" s="154"/>
      <c r="K3015" s="95"/>
      <c r="L3015" s="95"/>
      <c r="M3015" s="95"/>
    </row>
    <row r="3016" spans="1:13" s="155" customFormat="1" ht="11.25" outlineLevel="3">
      <c r="A3016" s="151"/>
      <c r="B3016" s="140"/>
      <c r="C3016" s="152" t="s">
        <v>1160</v>
      </c>
      <c r="D3016" s="140"/>
      <c r="E3016" s="31">
        <v>0</v>
      </c>
      <c r="F3016" s="95"/>
      <c r="G3016" s="33"/>
      <c r="H3016" s="95"/>
      <c r="I3016" s="153"/>
      <c r="J3016" s="154"/>
      <c r="K3016" s="95"/>
      <c r="L3016" s="95"/>
      <c r="M3016" s="95"/>
    </row>
    <row r="3017" spans="1:13" s="155" customFormat="1" ht="11.25" outlineLevel="3">
      <c r="A3017" s="151"/>
      <c r="B3017" s="140"/>
      <c r="C3017" s="152" t="s">
        <v>1341</v>
      </c>
      <c r="D3017" s="140"/>
      <c r="E3017" s="31">
        <v>0</v>
      </c>
      <c r="F3017" s="95"/>
      <c r="G3017" s="33"/>
      <c r="H3017" s="95"/>
      <c r="I3017" s="153"/>
      <c r="J3017" s="154"/>
      <c r="K3017" s="95"/>
      <c r="L3017" s="95"/>
      <c r="M3017" s="95"/>
    </row>
    <row r="3018" spans="1:13" s="155" customFormat="1" ht="11.25" outlineLevel="3">
      <c r="A3018" s="151"/>
      <c r="B3018" s="140"/>
      <c r="C3018" s="152" t="s">
        <v>1457</v>
      </c>
      <c r="D3018" s="140"/>
      <c r="E3018" s="31">
        <v>173.93599999999995</v>
      </c>
      <c r="F3018" s="95"/>
      <c r="G3018" s="33"/>
      <c r="H3018" s="95"/>
      <c r="I3018" s="153"/>
      <c r="J3018" s="154"/>
      <c r="K3018" s="95"/>
      <c r="L3018" s="95"/>
      <c r="M3018" s="95"/>
    </row>
    <row r="3019" spans="1:13" s="155" customFormat="1" ht="11.25" outlineLevel="3">
      <c r="A3019" s="151"/>
      <c r="B3019" s="140"/>
      <c r="C3019" s="152" t="s">
        <v>1528</v>
      </c>
      <c r="D3019" s="140"/>
      <c r="E3019" s="31">
        <v>108.792</v>
      </c>
      <c r="F3019" s="95"/>
      <c r="G3019" s="33"/>
      <c r="H3019" s="95"/>
      <c r="I3019" s="153"/>
      <c r="J3019" s="154"/>
      <c r="K3019" s="95"/>
      <c r="L3019" s="95"/>
      <c r="M3019" s="95"/>
    </row>
    <row r="3020" spans="1:13" s="155" customFormat="1" ht="11.25" outlineLevel="3">
      <c r="A3020" s="151"/>
      <c r="B3020" s="140"/>
      <c r="C3020" s="152" t="s">
        <v>1342</v>
      </c>
      <c r="D3020" s="140"/>
      <c r="E3020" s="31">
        <v>236.572</v>
      </c>
      <c r="F3020" s="95"/>
      <c r="G3020" s="33"/>
      <c r="H3020" s="95"/>
      <c r="I3020" s="153"/>
      <c r="J3020" s="154"/>
      <c r="K3020" s="95"/>
      <c r="L3020" s="95"/>
      <c r="M3020" s="95"/>
    </row>
    <row r="3021" spans="1:13" s="155" customFormat="1" ht="33.75" outlineLevel="3">
      <c r="A3021" s="151"/>
      <c r="B3021" s="140"/>
      <c r="C3021" s="152" t="s">
        <v>1911</v>
      </c>
      <c r="D3021" s="140"/>
      <c r="E3021" s="31">
        <v>238.006</v>
      </c>
      <c r="F3021" s="95"/>
      <c r="G3021" s="33"/>
      <c r="H3021" s="95"/>
      <c r="I3021" s="153"/>
      <c r="J3021" s="154"/>
      <c r="K3021" s="95"/>
      <c r="L3021" s="95"/>
      <c r="M3021" s="95"/>
    </row>
    <row r="3022" spans="1:13" s="155" customFormat="1" ht="11.25" outlineLevel="3">
      <c r="A3022" s="151"/>
      <c r="B3022" s="140"/>
      <c r="C3022" s="152" t="s">
        <v>1343</v>
      </c>
      <c r="D3022" s="140"/>
      <c r="E3022" s="31">
        <v>351.64500000000004</v>
      </c>
      <c r="F3022" s="95"/>
      <c r="G3022" s="33"/>
      <c r="H3022" s="95"/>
      <c r="I3022" s="153"/>
      <c r="J3022" s="154"/>
      <c r="K3022" s="95"/>
      <c r="L3022" s="95"/>
      <c r="M3022" s="95"/>
    </row>
    <row r="3023" spans="1:13" s="155" customFormat="1" ht="11.25" outlineLevel="3">
      <c r="A3023" s="151"/>
      <c r="B3023" s="140"/>
      <c r="C3023" s="152" t="s">
        <v>1077</v>
      </c>
      <c r="D3023" s="140"/>
      <c r="E3023" s="31">
        <v>0</v>
      </c>
      <c r="F3023" s="95"/>
      <c r="G3023" s="33"/>
      <c r="H3023" s="95"/>
      <c r="I3023" s="153"/>
      <c r="J3023" s="154"/>
      <c r="K3023" s="95"/>
      <c r="L3023" s="95"/>
      <c r="M3023" s="95"/>
    </row>
    <row r="3024" spans="1:13" s="155" customFormat="1" ht="11.25" outlineLevel="3">
      <c r="A3024" s="151"/>
      <c r="B3024" s="140"/>
      <c r="C3024" s="152" t="s">
        <v>821</v>
      </c>
      <c r="D3024" s="140"/>
      <c r="E3024" s="31">
        <v>0</v>
      </c>
      <c r="F3024" s="95"/>
      <c r="G3024" s="33"/>
      <c r="H3024" s="95"/>
      <c r="I3024" s="153"/>
      <c r="J3024" s="154"/>
      <c r="K3024" s="95"/>
      <c r="L3024" s="95"/>
      <c r="M3024" s="95"/>
    </row>
    <row r="3025" spans="1:13" s="155" customFormat="1" ht="22.5" outlineLevel="3">
      <c r="A3025" s="151"/>
      <c r="B3025" s="140"/>
      <c r="C3025" s="152" t="s">
        <v>1874</v>
      </c>
      <c r="D3025" s="140"/>
      <c r="E3025" s="31">
        <v>112.99999999999999</v>
      </c>
      <c r="F3025" s="95"/>
      <c r="G3025" s="33"/>
      <c r="H3025" s="95"/>
      <c r="I3025" s="153"/>
      <c r="J3025" s="154"/>
      <c r="K3025" s="95"/>
      <c r="L3025" s="95"/>
      <c r="M3025" s="95"/>
    </row>
    <row r="3026" spans="1:13" s="155" customFormat="1" ht="11.25" outlineLevel="3">
      <c r="A3026" s="151"/>
      <c r="B3026" s="140"/>
      <c r="C3026" s="152" t="s">
        <v>2655</v>
      </c>
      <c r="D3026" s="140"/>
      <c r="E3026" s="31">
        <v>47</v>
      </c>
      <c r="F3026" s="95"/>
      <c r="G3026" s="33"/>
      <c r="H3026" s="95"/>
      <c r="I3026" s="153"/>
      <c r="J3026" s="154"/>
      <c r="K3026" s="95"/>
      <c r="L3026" s="95"/>
      <c r="M3026" s="95"/>
    </row>
    <row r="3027" spans="1:13" s="155" customFormat="1" ht="11.25" outlineLevel="3">
      <c r="A3027" s="151"/>
      <c r="B3027" s="140"/>
      <c r="C3027" s="152" t="s">
        <v>1</v>
      </c>
      <c r="D3027" s="140"/>
      <c r="E3027" s="31">
        <v>3461.4891499999999</v>
      </c>
      <c r="F3027" s="95"/>
      <c r="G3027" s="33"/>
      <c r="H3027" s="95"/>
      <c r="I3027" s="153"/>
      <c r="J3027" s="154"/>
      <c r="K3027" s="95"/>
      <c r="L3027" s="95"/>
      <c r="M3027" s="95"/>
    </row>
    <row r="3028" spans="1:13" s="155" customFormat="1" ht="11.25" outlineLevel="3">
      <c r="A3028" s="151"/>
      <c r="B3028" s="140"/>
      <c r="C3028" s="152" t="s">
        <v>910</v>
      </c>
      <c r="D3028" s="140"/>
      <c r="E3028" s="31">
        <v>2005.2550000000001</v>
      </c>
      <c r="F3028" s="95"/>
      <c r="G3028" s="33"/>
      <c r="H3028" s="95"/>
      <c r="I3028" s="153"/>
      <c r="J3028" s="154"/>
      <c r="K3028" s="95"/>
      <c r="L3028" s="95"/>
      <c r="M3028" s="95"/>
    </row>
    <row r="3029" spans="1:13" s="155" customFormat="1" ht="11.25" outlineLevel="3">
      <c r="A3029" s="151"/>
      <c r="B3029" s="140"/>
      <c r="C3029" s="152" t="s">
        <v>911</v>
      </c>
      <c r="D3029" s="140"/>
      <c r="E3029" s="31">
        <v>471.10899999999998</v>
      </c>
      <c r="F3029" s="95"/>
      <c r="G3029" s="33"/>
      <c r="H3029" s="95"/>
      <c r="I3029" s="153"/>
      <c r="J3029" s="154"/>
      <c r="K3029" s="95"/>
      <c r="L3029" s="95"/>
      <c r="M3029" s="95"/>
    </row>
    <row r="3030" spans="1:13" s="155" customFormat="1" ht="11.25" outlineLevel="3">
      <c r="A3030" s="151"/>
      <c r="B3030" s="140"/>
      <c r="C3030" s="152" t="s">
        <v>1</v>
      </c>
      <c r="D3030" s="140"/>
      <c r="E3030" s="31">
        <v>2476.364</v>
      </c>
      <c r="F3030" s="95"/>
      <c r="G3030" s="33"/>
      <c r="H3030" s="95"/>
      <c r="I3030" s="153"/>
      <c r="J3030" s="154"/>
      <c r="K3030" s="95"/>
      <c r="L3030" s="95"/>
      <c r="M3030" s="95"/>
    </row>
    <row r="3031" spans="1:13" s="155" customFormat="1" ht="11.25" outlineLevel="3">
      <c r="A3031" s="151"/>
      <c r="B3031" s="140"/>
      <c r="C3031" s="152" t="s">
        <v>2651</v>
      </c>
      <c r="D3031" s="140"/>
      <c r="E3031" s="31">
        <v>1112.9179999999999</v>
      </c>
      <c r="F3031" s="95"/>
      <c r="G3031" s="33"/>
      <c r="H3031" s="95"/>
      <c r="I3031" s="153"/>
      <c r="J3031" s="154"/>
      <c r="K3031" s="95"/>
      <c r="L3031" s="95"/>
      <c r="M3031" s="95"/>
    </row>
    <row r="3032" spans="1:13" s="155" customFormat="1" ht="11.25" outlineLevel="3">
      <c r="A3032" s="151"/>
      <c r="B3032" s="140"/>
      <c r="C3032" s="152" t="s">
        <v>1480</v>
      </c>
      <c r="D3032" s="140"/>
      <c r="E3032" s="31">
        <v>156.88</v>
      </c>
      <c r="F3032" s="95"/>
      <c r="G3032" s="33"/>
      <c r="H3032" s="95"/>
      <c r="I3032" s="153"/>
      <c r="J3032" s="154"/>
      <c r="K3032" s="95"/>
      <c r="L3032" s="95"/>
      <c r="M3032" s="95"/>
    </row>
    <row r="3033" spans="1:13" s="155" customFormat="1" ht="11.25" outlineLevel="3">
      <c r="A3033" s="151"/>
      <c r="B3033" s="140"/>
      <c r="C3033" s="152" t="s">
        <v>1</v>
      </c>
      <c r="D3033" s="140"/>
      <c r="E3033" s="31">
        <v>1269.798</v>
      </c>
      <c r="F3033" s="95"/>
      <c r="G3033" s="33"/>
      <c r="H3033" s="95"/>
      <c r="I3033" s="153"/>
      <c r="J3033" s="154"/>
      <c r="K3033" s="95"/>
      <c r="L3033" s="95"/>
      <c r="M3033" s="95"/>
    </row>
    <row r="3034" spans="1:13" s="155" customFormat="1" ht="11.25" outlineLevel="3">
      <c r="A3034" s="151"/>
      <c r="B3034" s="140"/>
      <c r="C3034" s="152" t="s">
        <v>1481</v>
      </c>
      <c r="D3034" s="140"/>
      <c r="E3034" s="31">
        <v>1363.4849999999999</v>
      </c>
      <c r="F3034" s="95"/>
      <c r="G3034" s="33"/>
      <c r="H3034" s="95"/>
      <c r="I3034" s="153"/>
      <c r="J3034" s="154"/>
      <c r="K3034" s="95"/>
      <c r="L3034" s="95"/>
      <c r="M3034" s="95"/>
    </row>
    <row r="3035" spans="1:13" s="155" customFormat="1" ht="11.25" outlineLevel="3">
      <c r="A3035" s="151"/>
      <c r="B3035" s="140"/>
      <c r="C3035" s="152" t="s">
        <v>1482</v>
      </c>
      <c r="D3035" s="140"/>
      <c r="E3035" s="31">
        <v>121.01900000000001</v>
      </c>
      <c r="F3035" s="95"/>
      <c r="G3035" s="33"/>
      <c r="H3035" s="95"/>
      <c r="I3035" s="153"/>
      <c r="J3035" s="154"/>
      <c r="K3035" s="95"/>
      <c r="L3035" s="95"/>
      <c r="M3035" s="95"/>
    </row>
    <row r="3036" spans="1:13" s="155" customFormat="1" ht="11.25" outlineLevel="3">
      <c r="A3036" s="151"/>
      <c r="B3036" s="140"/>
      <c r="C3036" s="152" t="s">
        <v>1</v>
      </c>
      <c r="D3036" s="140"/>
      <c r="E3036" s="31">
        <v>1484.5039999999999</v>
      </c>
      <c r="F3036" s="95"/>
      <c r="G3036" s="33"/>
      <c r="H3036" s="95"/>
      <c r="I3036" s="153"/>
      <c r="J3036" s="154"/>
      <c r="K3036" s="95"/>
      <c r="L3036" s="95"/>
      <c r="M3036" s="95"/>
    </row>
    <row r="3037" spans="1:13" s="57" customFormat="1" ht="36" outlineLevel="2">
      <c r="A3037" s="120">
        <v>2</v>
      </c>
      <c r="B3037" s="121" t="s">
        <v>76</v>
      </c>
      <c r="C3037" s="122" t="s">
        <v>2154</v>
      </c>
      <c r="D3037" s="123" t="s">
        <v>41</v>
      </c>
      <c r="E3037" s="24">
        <v>578.255</v>
      </c>
      <c r="F3037" s="94">
        <v>0</v>
      </c>
      <c r="G3037" s="24">
        <f>E3037*(1+F3037/100)</f>
        <v>578.255</v>
      </c>
      <c r="H3037" s="94"/>
      <c r="I3037" s="119">
        <f>G3037*H3037</f>
        <v>0</v>
      </c>
      <c r="J3037" s="124"/>
      <c r="K3037" s="125">
        <f>G3037*J3037</f>
        <v>0</v>
      </c>
      <c r="L3037" s="124"/>
      <c r="M3037" s="125">
        <f>G3037*L3037</f>
        <v>0</v>
      </c>
    </row>
    <row r="3038" spans="1:13" s="155" customFormat="1" ht="11.25" outlineLevel="3">
      <c r="A3038" s="151"/>
      <c r="B3038" s="140"/>
      <c r="C3038" s="152" t="s">
        <v>44</v>
      </c>
      <c r="D3038" s="140"/>
      <c r="E3038" s="31">
        <v>0</v>
      </c>
      <c r="F3038" s="95"/>
      <c r="G3038" s="33"/>
      <c r="H3038" s="95"/>
      <c r="I3038" s="153"/>
      <c r="J3038" s="154"/>
      <c r="K3038" s="95"/>
      <c r="L3038" s="95"/>
      <c r="M3038" s="95"/>
    </row>
    <row r="3039" spans="1:13" s="155" customFormat="1" ht="11.25" outlineLevel="3">
      <c r="A3039" s="151"/>
      <c r="B3039" s="140"/>
      <c r="C3039" s="152" t="s">
        <v>1112</v>
      </c>
      <c r="D3039" s="140"/>
      <c r="E3039" s="31">
        <v>31.799999999999997</v>
      </c>
      <c r="F3039" s="95"/>
      <c r="G3039" s="33"/>
      <c r="H3039" s="95"/>
      <c r="I3039" s="153"/>
      <c r="J3039" s="154"/>
      <c r="K3039" s="95"/>
      <c r="L3039" s="95"/>
      <c r="M3039" s="95"/>
    </row>
    <row r="3040" spans="1:13" s="155" customFormat="1" ht="11.25" outlineLevel="3">
      <c r="A3040" s="151"/>
      <c r="B3040" s="140"/>
      <c r="C3040" s="152" t="s">
        <v>1113</v>
      </c>
      <c r="D3040" s="140"/>
      <c r="E3040" s="31">
        <v>32.445</v>
      </c>
      <c r="F3040" s="95"/>
      <c r="G3040" s="33"/>
      <c r="H3040" s="95"/>
      <c r="I3040" s="153"/>
      <c r="J3040" s="154"/>
      <c r="K3040" s="95"/>
      <c r="L3040" s="95"/>
      <c r="M3040" s="95"/>
    </row>
    <row r="3041" spans="1:13" s="155" customFormat="1" ht="11.25" outlineLevel="3">
      <c r="A3041" s="151"/>
      <c r="B3041" s="140"/>
      <c r="C3041" s="152" t="s">
        <v>1425</v>
      </c>
      <c r="D3041" s="140"/>
      <c r="E3041" s="31">
        <v>24.324999999999999</v>
      </c>
      <c r="F3041" s="95"/>
      <c r="G3041" s="33"/>
      <c r="H3041" s="95"/>
      <c r="I3041" s="153"/>
      <c r="J3041" s="154"/>
      <c r="K3041" s="95"/>
      <c r="L3041" s="95"/>
      <c r="M3041" s="95"/>
    </row>
    <row r="3042" spans="1:13" s="155" customFormat="1" ht="11.25" outlineLevel="3">
      <c r="A3042" s="151"/>
      <c r="B3042" s="140"/>
      <c r="C3042" s="152" t="s">
        <v>1114</v>
      </c>
      <c r="D3042" s="140"/>
      <c r="E3042" s="31">
        <v>29.700000000000003</v>
      </c>
      <c r="F3042" s="95"/>
      <c r="G3042" s="33"/>
      <c r="H3042" s="95"/>
      <c r="I3042" s="153"/>
      <c r="J3042" s="154"/>
      <c r="K3042" s="95"/>
      <c r="L3042" s="95"/>
      <c r="M3042" s="95"/>
    </row>
    <row r="3043" spans="1:13" s="155" customFormat="1" ht="11.25" outlineLevel="3">
      <c r="A3043" s="151"/>
      <c r="B3043" s="140"/>
      <c r="C3043" s="152" t="s">
        <v>1491</v>
      </c>
      <c r="D3043" s="140"/>
      <c r="E3043" s="31">
        <v>71.25</v>
      </c>
      <c r="F3043" s="95"/>
      <c r="G3043" s="33"/>
      <c r="H3043" s="95"/>
      <c r="I3043" s="153"/>
      <c r="J3043" s="154"/>
      <c r="K3043" s="95"/>
      <c r="L3043" s="95"/>
      <c r="M3043" s="95"/>
    </row>
    <row r="3044" spans="1:13" s="155" customFormat="1" ht="11.25" outlineLevel="3">
      <c r="A3044" s="151"/>
      <c r="B3044" s="140"/>
      <c r="C3044" s="152" t="s">
        <v>1115</v>
      </c>
      <c r="D3044" s="140"/>
      <c r="E3044" s="31">
        <v>61.559999999999995</v>
      </c>
      <c r="F3044" s="95"/>
      <c r="G3044" s="33"/>
      <c r="H3044" s="95"/>
      <c r="I3044" s="153"/>
      <c r="J3044" s="154"/>
      <c r="K3044" s="95"/>
      <c r="L3044" s="95"/>
      <c r="M3044" s="95"/>
    </row>
    <row r="3045" spans="1:13" s="155" customFormat="1" ht="11.25" outlineLevel="3">
      <c r="A3045" s="151"/>
      <c r="B3045" s="140"/>
      <c r="C3045" s="152" t="s">
        <v>955</v>
      </c>
      <c r="D3045" s="140"/>
      <c r="E3045" s="31">
        <v>96</v>
      </c>
      <c r="F3045" s="95"/>
      <c r="G3045" s="33"/>
      <c r="H3045" s="95"/>
      <c r="I3045" s="153"/>
      <c r="J3045" s="154"/>
      <c r="K3045" s="95"/>
      <c r="L3045" s="95"/>
      <c r="M3045" s="95"/>
    </row>
    <row r="3046" spans="1:13" s="155" customFormat="1" ht="11.25" outlineLevel="3">
      <c r="A3046" s="151"/>
      <c r="B3046" s="140"/>
      <c r="C3046" s="152" t="s">
        <v>1116</v>
      </c>
      <c r="D3046" s="140"/>
      <c r="E3046" s="31">
        <v>45.3</v>
      </c>
      <c r="F3046" s="95"/>
      <c r="G3046" s="33"/>
      <c r="H3046" s="95"/>
      <c r="I3046" s="153"/>
      <c r="J3046" s="154"/>
      <c r="K3046" s="95"/>
      <c r="L3046" s="95"/>
      <c r="M3046" s="95"/>
    </row>
    <row r="3047" spans="1:13" s="155" customFormat="1" ht="11.25" outlineLevel="3">
      <c r="A3047" s="151"/>
      <c r="B3047" s="140"/>
      <c r="C3047" s="152" t="s">
        <v>1161</v>
      </c>
      <c r="D3047" s="140"/>
      <c r="E3047" s="31">
        <v>53.834999999999994</v>
      </c>
      <c r="F3047" s="95"/>
      <c r="G3047" s="33"/>
      <c r="H3047" s="95"/>
      <c r="I3047" s="153"/>
      <c r="J3047" s="154"/>
      <c r="K3047" s="95"/>
      <c r="L3047" s="95"/>
      <c r="M3047" s="95"/>
    </row>
    <row r="3048" spans="1:13" s="155" customFormat="1" ht="11.25" outlineLevel="3">
      <c r="A3048" s="151"/>
      <c r="B3048" s="140"/>
      <c r="C3048" s="152" t="s">
        <v>1397</v>
      </c>
      <c r="D3048" s="140"/>
      <c r="E3048" s="31">
        <v>32.68</v>
      </c>
      <c r="F3048" s="95"/>
      <c r="G3048" s="33"/>
      <c r="H3048" s="95"/>
      <c r="I3048" s="153"/>
      <c r="J3048" s="154"/>
      <c r="K3048" s="95"/>
      <c r="L3048" s="95"/>
      <c r="M3048" s="95"/>
    </row>
    <row r="3049" spans="1:13" s="155" customFormat="1" ht="11.25" outlineLevel="3">
      <c r="A3049" s="151"/>
      <c r="B3049" s="140"/>
      <c r="C3049" s="152" t="s">
        <v>1162</v>
      </c>
      <c r="D3049" s="140"/>
      <c r="E3049" s="31">
        <v>99.36</v>
      </c>
      <c r="F3049" s="95"/>
      <c r="G3049" s="33"/>
      <c r="H3049" s="95"/>
      <c r="I3049" s="153"/>
      <c r="J3049" s="154"/>
      <c r="K3049" s="95"/>
      <c r="L3049" s="95"/>
      <c r="M3049" s="95"/>
    </row>
    <row r="3050" spans="1:13" s="155" customFormat="1" ht="11.25" outlineLevel="3">
      <c r="A3050" s="151"/>
      <c r="B3050" s="140"/>
      <c r="C3050" s="152" t="s">
        <v>1</v>
      </c>
      <c r="D3050" s="140"/>
      <c r="E3050" s="31">
        <v>578.255</v>
      </c>
      <c r="F3050" s="95"/>
      <c r="G3050" s="33"/>
      <c r="H3050" s="95"/>
      <c r="I3050" s="153"/>
      <c r="J3050" s="154"/>
      <c r="K3050" s="95"/>
      <c r="L3050" s="95"/>
      <c r="M3050" s="95"/>
    </row>
    <row r="3051" spans="1:13" s="57" customFormat="1" ht="24" outlineLevel="2">
      <c r="A3051" s="120">
        <v>3</v>
      </c>
      <c r="B3051" s="121" t="s">
        <v>77</v>
      </c>
      <c r="C3051" s="122" t="s">
        <v>2070</v>
      </c>
      <c r="D3051" s="123" t="s">
        <v>11</v>
      </c>
      <c r="E3051" s="24">
        <v>373.4</v>
      </c>
      <c r="F3051" s="94">
        <v>0</v>
      </c>
      <c r="G3051" s="24">
        <f>E3051*(1+F3051/100)</f>
        <v>373.4</v>
      </c>
      <c r="H3051" s="94"/>
      <c r="I3051" s="119">
        <f>G3051*H3051</f>
        <v>0</v>
      </c>
      <c r="J3051" s="124"/>
      <c r="K3051" s="125">
        <f>G3051*J3051</f>
        <v>0</v>
      </c>
      <c r="L3051" s="124"/>
      <c r="M3051" s="125">
        <f>G3051*L3051</f>
        <v>0</v>
      </c>
    </row>
    <row r="3052" spans="1:13" s="155" customFormat="1" ht="11.25" outlineLevel="3">
      <c r="A3052" s="151"/>
      <c r="B3052" s="140"/>
      <c r="C3052" s="152" t="s">
        <v>44</v>
      </c>
      <c r="D3052" s="140"/>
      <c r="E3052" s="31">
        <v>0</v>
      </c>
      <c r="F3052" s="95"/>
      <c r="G3052" s="33"/>
      <c r="H3052" s="95"/>
      <c r="I3052" s="153"/>
      <c r="J3052" s="154"/>
      <c r="K3052" s="95"/>
      <c r="L3052" s="95"/>
      <c r="M3052" s="95"/>
    </row>
    <row r="3053" spans="1:13" s="155" customFormat="1" ht="11.25" outlineLevel="3">
      <c r="A3053" s="151"/>
      <c r="B3053" s="140"/>
      <c r="C3053" s="152" t="s">
        <v>1193</v>
      </c>
      <c r="D3053" s="140"/>
      <c r="E3053" s="31">
        <v>22.6</v>
      </c>
      <c r="F3053" s="95"/>
      <c r="G3053" s="33"/>
      <c r="H3053" s="95"/>
      <c r="I3053" s="153"/>
      <c r="J3053" s="154"/>
      <c r="K3053" s="95"/>
      <c r="L3053" s="95"/>
      <c r="M3053" s="95"/>
    </row>
    <row r="3054" spans="1:13" s="155" customFormat="1" ht="11.25" outlineLevel="3">
      <c r="A3054" s="151"/>
      <c r="B3054" s="140"/>
      <c r="C3054" s="152" t="s">
        <v>1194</v>
      </c>
      <c r="D3054" s="140"/>
      <c r="E3054" s="31">
        <v>22.9</v>
      </c>
      <c r="F3054" s="95"/>
      <c r="G3054" s="33"/>
      <c r="H3054" s="95"/>
      <c r="I3054" s="153"/>
      <c r="J3054" s="154"/>
      <c r="K3054" s="95"/>
      <c r="L3054" s="95"/>
      <c r="M3054" s="95"/>
    </row>
    <row r="3055" spans="1:13" s="155" customFormat="1" ht="11.25" outlineLevel="3">
      <c r="A3055" s="151"/>
      <c r="B3055" s="140"/>
      <c r="C3055" s="152" t="s">
        <v>1395</v>
      </c>
      <c r="D3055" s="140"/>
      <c r="E3055" s="31">
        <v>27.1</v>
      </c>
      <c r="F3055" s="95"/>
      <c r="G3055" s="33"/>
      <c r="H3055" s="95"/>
      <c r="I3055" s="153"/>
      <c r="J3055" s="154"/>
      <c r="K3055" s="95"/>
      <c r="L3055" s="95"/>
      <c r="M3055" s="95"/>
    </row>
    <row r="3056" spans="1:13" s="155" customFormat="1" ht="11.25" outlineLevel="3">
      <c r="A3056" s="151"/>
      <c r="B3056" s="140"/>
      <c r="C3056" s="152" t="s">
        <v>1195</v>
      </c>
      <c r="D3056" s="140"/>
      <c r="E3056" s="31">
        <v>21.9</v>
      </c>
      <c r="F3056" s="95"/>
      <c r="G3056" s="33"/>
      <c r="H3056" s="95"/>
      <c r="I3056" s="153"/>
      <c r="J3056" s="154"/>
      <c r="K3056" s="95"/>
      <c r="L3056" s="95"/>
      <c r="M3056" s="95"/>
    </row>
    <row r="3057" spans="1:13" s="155" customFormat="1" ht="11.25" outlineLevel="3">
      <c r="A3057" s="151"/>
      <c r="B3057" s="140"/>
      <c r="C3057" s="152" t="s">
        <v>1590</v>
      </c>
      <c r="D3057" s="140"/>
      <c r="E3057" s="31">
        <v>59.2</v>
      </c>
      <c r="F3057" s="95"/>
      <c r="G3057" s="33"/>
      <c r="H3057" s="95"/>
      <c r="I3057" s="153"/>
      <c r="J3057" s="154"/>
      <c r="K3057" s="95"/>
      <c r="L3057" s="95"/>
      <c r="M3057" s="95"/>
    </row>
    <row r="3058" spans="1:13" s="155" customFormat="1" ht="11.25" outlineLevel="3">
      <c r="A3058" s="151"/>
      <c r="B3058" s="140"/>
      <c r="C3058" s="152" t="s">
        <v>1196</v>
      </c>
      <c r="D3058" s="140"/>
      <c r="E3058" s="31">
        <v>31.4</v>
      </c>
      <c r="F3058" s="95"/>
      <c r="G3058" s="33"/>
      <c r="H3058" s="95"/>
      <c r="I3058" s="153"/>
      <c r="J3058" s="154"/>
      <c r="K3058" s="95"/>
      <c r="L3058" s="95"/>
      <c r="M3058" s="95"/>
    </row>
    <row r="3059" spans="1:13" s="155" customFormat="1" ht="11.25" outlineLevel="3">
      <c r="A3059" s="151"/>
      <c r="B3059" s="140"/>
      <c r="C3059" s="152" t="s">
        <v>1076</v>
      </c>
      <c r="D3059" s="140"/>
      <c r="E3059" s="31">
        <v>35</v>
      </c>
      <c r="F3059" s="95"/>
      <c r="G3059" s="33"/>
      <c r="H3059" s="95"/>
      <c r="I3059" s="153"/>
      <c r="J3059" s="154"/>
      <c r="K3059" s="95"/>
      <c r="L3059" s="95"/>
      <c r="M3059" s="95"/>
    </row>
    <row r="3060" spans="1:13" s="155" customFormat="1" ht="11.25" outlineLevel="3">
      <c r="A3060" s="151"/>
      <c r="B3060" s="140"/>
      <c r="C3060" s="152" t="s">
        <v>1198</v>
      </c>
      <c r="D3060" s="140"/>
      <c r="E3060" s="31">
        <v>27.1</v>
      </c>
      <c r="F3060" s="95"/>
      <c r="G3060" s="33"/>
      <c r="H3060" s="95"/>
      <c r="I3060" s="153"/>
      <c r="J3060" s="154"/>
      <c r="K3060" s="95"/>
      <c r="L3060" s="95"/>
      <c r="M3060" s="95"/>
    </row>
    <row r="3061" spans="1:13" s="155" customFormat="1" ht="11.25" outlineLevel="3">
      <c r="A3061" s="151"/>
      <c r="B3061" s="140"/>
      <c r="C3061" s="152" t="s">
        <v>1219</v>
      </c>
      <c r="D3061" s="140"/>
      <c r="E3061" s="31">
        <v>31.9</v>
      </c>
      <c r="F3061" s="95"/>
      <c r="G3061" s="33"/>
      <c r="H3061" s="95"/>
      <c r="I3061" s="153"/>
      <c r="J3061" s="154"/>
      <c r="K3061" s="95"/>
      <c r="L3061" s="95"/>
      <c r="M3061" s="95"/>
    </row>
    <row r="3062" spans="1:13" s="155" customFormat="1" ht="11.25" outlineLevel="3">
      <c r="A3062" s="151"/>
      <c r="B3062" s="140"/>
      <c r="C3062" s="152" t="s">
        <v>1517</v>
      </c>
      <c r="D3062" s="140"/>
      <c r="E3062" s="31">
        <v>43.3</v>
      </c>
      <c r="F3062" s="95"/>
      <c r="G3062" s="33"/>
      <c r="H3062" s="95"/>
      <c r="I3062" s="153"/>
      <c r="J3062" s="154"/>
      <c r="K3062" s="95"/>
      <c r="L3062" s="95"/>
      <c r="M3062" s="95"/>
    </row>
    <row r="3063" spans="1:13" s="155" customFormat="1" ht="11.25" outlineLevel="3">
      <c r="A3063" s="151"/>
      <c r="B3063" s="140"/>
      <c r="C3063" s="152" t="s">
        <v>1220</v>
      </c>
      <c r="D3063" s="140"/>
      <c r="E3063" s="31">
        <v>51</v>
      </c>
      <c r="F3063" s="95"/>
      <c r="G3063" s="33"/>
      <c r="H3063" s="95"/>
      <c r="I3063" s="153"/>
      <c r="J3063" s="154"/>
      <c r="K3063" s="95"/>
      <c r="L3063" s="95"/>
      <c r="M3063" s="95"/>
    </row>
    <row r="3064" spans="1:13" s="155" customFormat="1" ht="11.25" outlineLevel="3">
      <c r="A3064" s="151"/>
      <c r="B3064" s="140"/>
      <c r="C3064" s="152" t="s">
        <v>1</v>
      </c>
      <c r="D3064" s="140"/>
      <c r="E3064" s="31">
        <v>373.4</v>
      </c>
      <c r="F3064" s="95"/>
      <c r="G3064" s="33"/>
      <c r="H3064" s="95"/>
      <c r="I3064" s="153"/>
      <c r="J3064" s="154"/>
      <c r="K3064" s="95"/>
      <c r="L3064" s="95"/>
      <c r="M3064" s="95"/>
    </row>
    <row r="3065" spans="1:13" s="57" customFormat="1" ht="36" outlineLevel="2">
      <c r="A3065" s="120">
        <v>4</v>
      </c>
      <c r="B3065" s="121" t="s">
        <v>78</v>
      </c>
      <c r="C3065" s="122" t="s">
        <v>2143</v>
      </c>
      <c r="D3065" s="123" t="s">
        <v>41</v>
      </c>
      <c r="E3065" s="24">
        <v>520.75317986079995</v>
      </c>
      <c r="F3065" s="94">
        <v>0</v>
      </c>
      <c r="G3065" s="24">
        <f>E3065*(1+F3065/100)</f>
        <v>520.75317986079995</v>
      </c>
      <c r="H3065" s="94"/>
      <c r="I3065" s="119">
        <f>G3065*H3065</f>
        <v>0</v>
      </c>
      <c r="J3065" s="124"/>
      <c r="K3065" s="125">
        <f>G3065*J3065</f>
        <v>0</v>
      </c>
      <c r="L3065" s="124"/>
      <c r="M3065" s="125">
        <f>G3065*L3065</f>
        <v>0</v>
      </c>
    </row>
    <row r="3066" spans="1:13" s="155" customFormat="1" ht="11.25" outlineLevel="3">
      <c r="A3066" s="151"/>
      <c r="B3066" s="140"/>
      <c r="C3066" s="152" t="s">
        <v>905</v>
      </c>
      <c r="D3066" s="140"/>
      <c r="E3066" s="31">
        <v>0</v>
      </c>
      <c r="F3066" s="95"/>
      <c r="G3066" s="33"/>
      <c r="H3066" s="95"/>
      <c r="I3066" s="153"/>
      <c r="J3066" s="154"/>
      <c r="K3066" s="95"/>
      <c r="L3066" s="95"/>
      <c r="M3066" s="95"/>
    </row>
    <row r="3067" spans="1:13" s="155" customFormat="1" ht="11.25" outlineLevel="3">
      <c r="A3067" s="151"/>
      <c r="B3067" s="140"/>
      <c r="C3067" s="152" t="s">
        <v>1329</v>
      </c>
      <c r="D3067" s="140"/>
      <c r="E3067" s="31">
        <v>420.90357986079999</v>
      </c>
      <c r="F3067" s="95"/>
      <c r="G3067" s="33"/>
      <c r="H3067" s="95"/>
      <c r="I3067" s="153"/>
      <c r="J3067" s="154"/>
      <c r="K3067" s="95"/>
      <c r="L3067" s="95"/>
      <c r="M3067" s="95"/>
    </row>
    <row r="3068" spans="1:13" s="155" customFormat="1" ht="11.25" outlineLevel="3">
      <c r="A3068" s="151"/>
      <c r="B3068" s="140"/>
      <c r="C3068" s="152" t="s">
        <v>957</v>
      </c>
      <c r="D3068" s="140"/>
      <c r="E3068" s="31">
        <v>0</v>
      </c>
      <c r="F3068" s="95"/>
      <c r="G3068" s="33"/>
      <c r="H3068" s="95"/>
      <c r="I3068" s="153"/>
      <c r="J3068" s="154"/>
      <c r="K3068" s="95"/>
      <c r="L3068" s="95"/>
      <c r="M3068" s="95"/>
    </row>
    <row r="3069" spans="1:13" s="155" customFormat="1" ht="11.25" outlineLevel="3">
      <c r="A3069" s="151"/>
      <c r="B3069" s="140"/>
      <c r="C3069" s="152" t="s">
        <v>1207</v>
      </c>
      <c r="D3069" s="140"/>
      <c r="E3069" s="31">
        <v>-55.279899999999991</v>
      </c>
      <c r="F3069" s="95"/>
      <c r="G3069" s="33"/>
      <c r="H3069" s="95"/>
      <c r="I3069" s="153"/>
      <c r="J3069" s="154"/>
      <c r="K3069" s="95"/>
      <c r="L3069" s="95"/>
      <c r="M3069" s="95"/>
    </row>
    <row r="3070" spans="1:13" s="155" customFormat="1" ht="11.25" outlineLevel="3">
      <c r="A3070" s="151"/>
      <c r="B3070" s="140"/>
      <c r="C3070" s="152" t="s">
        <v>443</v>
      </c>
      <c r="D3070" s="140"/>
      <c r="E3070" s="31">
        <v>0</v>
      </c>
      <c r="F3070" s="95"/>
      <c r="G3070" s="33"/>
      <c r="H3070" s="95"/>
      <c r="I3070" s="153"/>
      <c r="J3070" s="154"/>
      <c r="K3070" s="95"/>
      <c r="L3070" s="95"/>
      <c r="M3070" s="95"/>
    </row>
    <row r="3071" spans="1:13" s="155" customFormat="1" ht="11.25" outlineLevel="3">
      <c r="A3071" s="151"/>
      <c r="B3071" s="140"/>
      <c r="C3071" s="152" t="s">
        <v>698</v>
      </c>
      <c r="D3071" s="140"/>
      <c r="E3071" s="31">
        <v>65.45</v>
      </c>
      <c r="F3071" s="95"/>
      <c r="G3071" s="33"/>
      <c r="H3071" s="95"/>
      <c r="I3071" s="153"/>
      <c r="J3071" s="154"/>
      <c r="K3071" s="95"/>
      <c r="L3071" s="95"/>
      <c r="M3071" s="95"/>
    </row>
    <row r="3072" spans="1:13" s="155" customFormat="1" ht="11.25" outlineLevel="3">
      <c r="A3072" s="151"/>
      <c r="B3072" s="140"/>
      <c r="C3072" s="152" t="s">
        <v>514</v>
      </c>
      <c r="D3072" s="140"/>
      <c r="E3072" s="31">
        <v>36.267000000000003</v>
      </c>
      <c r="F3072" s="95"/>
      <c r="G3072" s="33"/>
      <c r="H3072" s="95"/>
      <c r="I3072" s="153"/>
      <c r="J3072" s="154"/>
      <c r="K3072" s="95"/>
      <c r="L3072" s="95"/>
      <c r="M3072" s="95"/>
    </row>
    <row r="3073" spans="1:13" s="155" customFormat="1" ht="11.25" outlineLevel="3">
      <c r="A3073" s="151"/>
      <c r="B3073" s="140"/>
      <c r="C3073" s="152" t="s">
        <v>819</v>
      </c>
      <c r="D3073" s="140"/>
      <c r="E3073" s="31">
        <v>0</v>
      </c>
      <c r="F3073" s="95"/>
      <c r="G3073" s="33"/>
      <c r="H3073" s="95"/>
      <c r="I3073" s="153"/>
      <c r="J3073" s="154"/>
      <c r="K3073" s="95"/>
      <c r="L3073" s="95"/>
      <c r="M3073" s="95"/>
    </row>
    <row r="3074" spans="1:13" s="155" customFormat="1" ht="11.25" outlineLevel="3">
      <c r="A3074" s="151"/>
      <c r="B3074" s="140"/>
      <c r="C3074" s="152" t="s">
        <v>1268</v>
      </c>
      <c r="D3074" s="140"/>
      <c r="E3074" s="31">
        <v>53.412499999999994</v>
      </c>
      <c r="F3074" s="95"/>
      <c r="G3074" s="33"/>
      <c r="H3074" s="95"/>
      <c r="I3074" s="153"/>
      <c r="J3074" s="154"/>
      <c r="K3074" s="95"/>
      <c r="L3074" s="95"/>
      <c r="M3074" s="95"/>
    </row>
    <row r="3075" spans="1:13" s="155" customFormat="1" ht="11.25" outlineLevel="3">
      <c r="A3075" s="151"/>
      <c r="B3075" s="140"/>
      <c r="C3075" s="152" t="s">
        <v>1</v>
      </c>
      <c r="D3075" s="140"/>
      <c r="E3075" s="31">
        <v>520.75317986079995</v>
      </c>
      <c r="F3075" s="95"/>
      <c r="G3075" s="33"/>
      <c r="H3075" s="95"/>
      <c r="I3075" s="153"/>
      <c r="J3075" s="154"/>
      <c r="K3075" s="95"/>
      <c r="L3075" s="95"/>
      <c r="M3075" s="95"/>
    </row>
    <row r="3076" spans="1:13" s="57" customFormat="1" ht="24" outlineLevel="2">
      <c r="A3076" s="120">
        <v>5</v>
      </c>
      <c r="B3076" s="121" t="s">
        <v>79</v>
      </c>
      <c r="C3076" s="122" t="s">
        <v>2142</v>
      </c>
      <c r="D3076" s="123" t="s">
        <v>41</v>
      </c>
      <c r="E3076" s="24">
        <v>58.224999999999994</v>
      </c>
      <c r="F3076" s="94">
        <v>0</v>
      </c>
      <c r="G3076" s="24">
        <f>E3076*(1+F3076/100)</f>
        <v>58.224999999999994</v>
      </c>
      <c r="H3076" s="94"/>
      <c r="I3076" s="119">
        <f>G3076*H3076</f>
        <v>0</v>
      </c>
      <c r="J3076" s="124"/>
      <c r="K3076" s="125">
        <f>G3076*J3076</f>
        <v>0</v>
      </c>
      <c r="L3076" s="124"/>
      <c r="M3076" s="125">
        <f>G3076*L3076</f>
        <v>0</v>
      </c>
    </row>
    <row r="3077" spans="1:13" s="155" customFormat="1" ht="11.25" outlineLevel="3">
      <c r="A3077" s="151"/>
      <c r="B3077" s="140"/>
      <c r="C3077" s="152" t="s">
        <v>1469</v>
      </c>
      <c r="D3077" s="140"/>
      <c r="E3077" s="31">
        <v>36</v>
      </c>
      <c r="F3077" s="95"/>
      <c r="G3077" s="33"/>
      <c r="H3077" s="95"/>
      <c r="I3077" s="153"/>
      <c r="J3077" s="154"/>
      <c r="K3077" s="95"/>
      <c r="L3077" s="95"/>
      <c r="M3077" s="95"/>
    </row>
    <row r="3078" spans="1:13" s="155" customFormat="1" ht="11.25" outlineLevel="3">
      <c r="A3078" s="151"/>
      <c r="B3078" s="140"/>
      <c r="C3078" s="152" t="s">
        <v>1056</v>
      </c>
      <c r="D3078" s="140"/>
      <c r="E3078" s="31">
        <v>22.225000000000001</v>
      </c>
      <c r="F3078" s="95"/>
      <c r="G3078" s="33"/>
      <c r="H3078" s="95"/>
      <c r="I3078" s="153"/>
      <c r="J3078" s="154"/>
      <c r="K3078" s="95"/>
      <c r="L3078" s="95"/>
      <c r="M3078" s="95"/>
    </row>
    <row r="3079" spans="1:13" s="57" customFormat="1" ht="24" outlineLevel="2">
      <c r="A3079" s="120">
        <v>6</v>
      </c>
      <c r="B3079" s="121" t="s">
        <v>285</v>
      </c>
      <c r="C3079" s="122" t="s">
        <v>2098</v>
      </c>
      <c r="D3079" s="123" t="s">
        <v>41</v>
      </c>
      <c r="E3079" s="24">
        <v>822.12</v>
      </c>
      <c r="F3079" s="94">
        <v>0</v>
      </c>
      <c r="G3079" s="24">
        <f>E3079*(1+F3079/100)</f>
        <v>822.12</v>
      </c>
      <c r="H3079" s="94"/>
      <c r="I3079" s="119">
        <f>G3079*H3079</f>
        <v>0</v>
      </c>
      <c r="J3079" s="124">
        <v>3.4000000000000002E-4</v>
      </c>
      <c r="K3079" s="125">
        <f>G3079*J3079</f>
        <v>0.27952080000000001</v>
      </c>
      <c r="L3079" s="124"/>
      <c r="M3079" s="125">
        <f>G3079*L3079</f>
        <v>0</v>
      </c>
    </row>
    <row r="3080" spans="1:13" s="155" customFormat="1" ht="11.25" outlineLevel="3">
      <c r="A3080" s="151"/>
      <c r="B3080" s="140"/>
      <c r="C3080" s="152" t="s">
        <v>1201</v>
      </c>
      <c r="D3080" s="140"/>
      <c r="E3080" s="31">
        <v>822.12</v>
      </c>
      <c r="F3080" s="95"/>
      <c r="G3080" s="33"/>
      <c r="H3080" s="95"/>
      <c r="I3080" s="153"/>
      <c r="J3080" s="154"/>
      <c r="K3080" s="95"/>
      <c r="L3080" s="95"/>
      <c r="M3080" s="95"/>
    </row>
    <row r="3081" spans="1:13" s="117" customFormat="1" ht="12.75" customHeight="1" outlineLevel="2">
      <c r="A3081" s="156"/>
      <c r="B3081" s="157"/>
      <c r="C3081" s="158"/>
      <c r="D3081" s="157"/>
      <c r="E3081" s="43"/>
      <c r="F3081" s="96"/>
      <c r="G3081" s="43"/>
      <c r="H3081" s="96"/>
      <c r="I3081" s="115"/>
      <c r="J3081" s="159"/>
      <c r="K3081" s="96"/>
      <c r="L3081" s="96"/>
      <c r="M3081" s="96"/>
    </row>
    <row r="3082" spans="1:13" s="176" customFormat="1" ht="16.5" customHeight="1" outlineLevel="1">
      <c r="A3082" s="170"/>
      <c r="B3082" s="171"/>
      <c r="C3082" s="171" t="s">
        <v>2705</v>
      </c>
      <c r="D3082" s="172"/>
      <c r="E3082" s="20"/>
      <c r="F3082" s="93"/>
      <c r="G3082" s="20"/>
      <c r="H3082" s="93"/>
      <c r="I3082" s="173">
        <f>SUBTOTAL(9,I3084:I3116)</f>
        <v>0</v>
      </c>
      <c r="J3082" s="174"/>
      <c r="K3082" s="175">
        <f>SUBTOTAL(9,K3084:K3116)</f>
        <v>0</v>
      </c>
      <c r="L3082" s="93"/>
      <c r="M3082" s="175">
        <f>SUBTOTAL(9,M3084:M3116)</f>
        <v>0</v>
      </c>
    </row>
    <row r="3083" spans="1:13" s="57" customFormat="1" ht="12" outlineLevel="2">
      <c r="A3083" s="49"/>
      <c r="B3083" s="50"/>
      <c r="C3083" s="51" t="s">
        <v>2706</v>
      </c>
      <c r="D3083" s="52"/>
      <c r="E3083" s="53"/>
      <c r="F3083" s="53"/>
      <c r="G3083" s="53"/>
      <c r="H3083" s="54"/>
      <c r="I3083" s="177"/>
      <c r="J3083" s="56"/>
      <c r="K3083" s="56"/>
      <c r="L3083" s="56"/>
      <c r="M3083" s="56"/>
    </row>
    <row r="3084" spans="1:13" s="57" customFormat="1" ht="168" outlineLevel="2">
      <c r="A3084" s="60">
        <v>1</v>
      </c>
      <c r="B3084" s="61" t="s">
        <v>2707</v>
      </c>
      <c r="C3084" s="62" t="s">
        <v>2620</v>
      </c>
      <c r="D3084" s="63" t="s">
        <v>41</v>
      </c>
      <c r="E3084" s="64">
        <v>91.19</v>
      </c>
      <c r="F3084" s="64">
        <v>0</v>
      </c>
      <c r="G3084" s="64">
        <f t="shared" ref="G3084:G3112" si="48">E3084*(1+F3084/100)</f>
        <v>91.19</v>
      </c>
      <c r="H3084" s="97"/>
      <c r="I3084" s="65">
        <f t="shared" ref="I3084:I3112" si="49">E3084*H3084</f>
        <v>0</v>
      </c>
      <c r="J3084" s="56"/>
      <c r="K3084" s="56"/>
      <c r="L3084" s="56"/>
      <c r="M3084" s="56"/>
    </row>
    <row r="3085" spans="1:13" s="57" customFormat="1" ht="12" outlineLevel="3">
      <c r="A3085" s="126"/>
      <c r="B3085" s="127"/>
      <c r="C3085" s="128" t="s">
        <v>1046</v>
      </c>
      <c r="D3085" s="129"/>
      <c r="E3085" s="129">
        <v>0</v>
      </c>
      <c r="F3085" s="129"/>
      <c r="G3085" s="130"/>
      <c r="H3085" s="131"/>
      <c r="I3085" s="132"/>
      <c r="J3085" s="130"/>
      <c r="K3085" s="130"/>
      <c r="L3085" s="130"/>
      <c r="M3085" s="133"/>
    </row>
    <row r="3086" spans="1:13" s="57" customFormat="1" ht="22.5" outlineLevel="3">
      <c r="A3086" s="126"/>
      <c r="B3086" s="127"/>
      <c r="C3086" s="128" t="s">
        <v>2641</v>
      </c>
      <c r="D3086" s="129"/>
      <c r="E3086" s="129">
        <v>81.19</v>
      </c>
      <c r="F3086" s="129"/>
      <c r="G3086" s="130"/>
      <c r="H3086" s="131"/>
      <c r="I3086" s="132"/>
      <c r="J3086" s="130"/>
      <c r="K3086" s="130"/>
      <c r="L3086" s="130"/>
      <c r="M3086" s="133"/>
    </row>
    <row r="3087" spans="1:13" s="57" customFormat="1" ht="108" outlineLevel="2">
      <c r="A3087" s="60">
        <v>2</v>
      </c>
      <c r="B3087" s="61" t="s">
        <v>2708</v>
      </c>
      <c r="C3087" s="62" t="s">
        <v>2709</v>
      </c>
      <c r="D3087" s="63" t="s">
        <v>41</v>
      </c>
      <c r="E3087" s="134">
        <v>168.72580000000002</v>
      </c>
      <c r="F3087" s="64">
        <v>0</v>
      </c>
      <c r="G3087" s="64">
        <f t="shared" ref="G3087:G3110" si="50">E3087*(1+F3087/100)</f>
        <v>168.72580000000002</v>
      </c>
      <c r="H3087" s="97"/>
      <c r="I3087" s="65">
        <f t="shared" ref="I3087:I3110" si="51">E3087*H3087</f>
        <v>0</v>
      </c>
      <c r="J3087" s="56"/>
      <c r="K3087" s="56"/>
      <c r="L3087" s="56"/>
      <c r="M3087" s="56"/>
    </row>
    <row r="3088" spans="1:13" s="57" customFormat="1" ht="12" outlineLevel="3">
      <c r="A3088" s="178"/>
      <c r="B3088" s="179"/>
      <c r="C3088" s="180" t="s">
        <v>1578</v>
      </c>
      <c r="D3088" s="179"/>
      <c r="E3088" s="135">
        <v>0</v>
      </c>
      <c r="F3088" s="137"/>
      <c r="G3088" s="136"/>
      <c r="H3088" s="137"/>
      <c r="I3088" s="181"/>
      <c r="J3088" s="182"/>
      <c r="K3088" s="137"/>
      <c r="L3088" s="137"/>
      <c r="M3088" s="137"/>
    </row>
    <row r="3089" spans="1:13" s="57" customFormat="1" ht="22.5" outlineLevel="3">
      <c r="A3089" s="178"/>
      <c r="B3089" s="179"/>
      <c r="C3089" s="180" t="s">
        <v>2079</v>
      </c>
      <c r="D3089" s="179"/>
      <c r="E3089" s="135">
        <v>133.89580000000001</v>
      </c>
      <c r="F3089" s="137"/>
      <c r="G3089" s="136"/>
      <c r="H3089" s="137"/>
      <c r="I3089" s="181"/>
      <c r="J3089" s="182"/>
      <c r="K3089" s="137"/>
      <c r="L3089" s="137"/>
      <c r="M3089" s="137"/>
    </row>
    <row r="3090" spans="1:13" s="57" customFormat="1" ht="12" outlineLevel="3">
      <c r="A3090" s="178"/>
      <c r="B3090" s="179"/>
      <c r="C3090" s="180" t="s">
        <v>562</v>
      </c>
      <c r="D3090" s="179"/>
      <c r="E3090" s="135">
        <v>34.830000000000005</v>
      </c>
      <c r="F3090" s="137"/>
      <c r="G3090" s="136"/>
      <c r="H3090" s="137"/>
      <c r="I3090" s="181"/>
      <c r="J3090" s="182"/>
      <c r="K3090" s="137"/>
      <c r="L3090" s="137"/>
      <c r="M3090" s="137"/>
    </row>
    <row r="3091" spans="1:13" s="57" customFormat="1" ht="108" outlineLevel="2">
      <c r="A3091" s="60">
        <v>3</v>
      </c>
      <c r="B3091" s="61" t="s">
        <v>2710</v>
      </c>
      <c r="C3091" s="62" t="s">
        <v>2621</v>
      </c>
      <c r="D3091" s="63" t="s">
        <v>41</v>
      </c>
      <c r="E3091" s="138">
        <v>143.47329999999999</v>
      </c>
      <c r="F3091" s="64">
        <v>0</v>
      </c>
      <c r="G3091" s="64">
        <f t="shared" si="50"/>
        <v>143.47329999999999</v>
      </c>
      <c r="H3091" s="97"/>
      <c r="I3091" s="65">
        <f t="shared" si="51"/>
        <v>0</v>
      </c>
      <c r="J3091" s="56"/>
      <c r="K3091" s="56"/>
      <c r="L3091" s="56"/>
      <c r="M3091" s="56"/>
    </row>
    <row r="3092" spans="1:13" s="57" customFormat="1" ht="12" outlineLevel="3">
      <c r="A3092" s="178"/>
      <c r="B3092" s="179"/>
      <c r="C3092" s="183" t="s">
        <v>1049</v>
      </c>
      <c r="D3092" s="184"/>
      <c r="E3092" s="139">
        <v>0</v>
      </c>
      <c r="F3092" s="137"/>
      <c r="G3092" s="136"/>
      <c r="H3092" s="137"/>
      <c r="I3092" s="181"/>
      <c r="J3092" s="182"/>
      <c r="K3092" s="137"/>
      <c r="L3092" s="137"/>
      <c r="M3092" s="137"/>
    </row>
    <row r="3093" spans="1:13" s="57" customFormat="1" ht="33.75" outlineLevel="3">
      <c r="A3093" s="178"/>
      <c r="B3093" s="179"/>
      <c r="C3093" s="183" t="s">
        <v>2125</v>
      </c>
      <c r="D3093" s="184"/>
      <c r="E3093" s="139">
        <v>103.6317</v>
      </c>
      <c r="F3093" s="137"/>
      <c r="G3093" s="136"/>
      <c r="H3093" s="137"/>
      <c r="I3093" s="181"/>
      <c r="J3093" s="182"/>
      <c r="K3093" s="137"/>
      <c r="L3093" s="137"/>
      <c r="M3093" s="137"/>
    </row>
    <row r="3094" spans="1:13" s="57" customFormat="1" ht="12" outlineLevel="3">
      <c r="A3094" s="178"/>
      <c r="B3094" s="179"/>
      <c r="C3094" s="183" t="s">
        <v>566</v>
      </c>
      <c r="D3094" s="184"/>
      <c r="E3094" s="139">
        <v>39.8416</v>
      </c>
      <c r="F3094" s="137"/>
      <c r="G3094" s="136"/>
      <c r="H3094" s="137"/>
      <c r="I3094" s="181"/>
      <c r="J3094" s="182"/>
      <c r="K3094" s="137"/>
      <c r="L3094" s="137"/>
      <c r="M3094" s="137"/>
    </row>
    <row r="3095" spans="1:13" s="57" customFormat="1" ht="144" outlineLevel="2">
      <c r="A3095" s="60">
        <v>4</v>
      </c>
      <c r="B3095" s="61" t="s">
        <v>2711</v>
      </c>
      <c r="C3095" s="62" t="s">
        <v>2712</v>
      </c>
      <c r="D3095" s="63" t="s">
        <v>41</v>
      </c>
      <c r="E3095" s="64">
        <v>107.53700000000001</v>
      </c>
      <c r="F3095" s="64">
        <v>0</v>
      </c>
      <c r="G3095" s="64">
        <f t="shared" si="50"/>
        <v>107.53700000000001</v>
      </c>
      <c r="H3095" s="97"/>
      <c r="I3095" s="65">
        <f t="shared" si="51"/>
        <v>0</v>
      </c>
      <c r="J3095" s="56"/>
      <c r="K3095" s="56"/>
      <c r="L3095" s="56"/>
      <c r="M3095" s="56"/>
    </row>
    <row r="3096" spans="1:13" s="57" customFormat="1" ht="12" outlineLevel="3">
      <c r="A3096" s="178"/>
      <c r="B3096" s="179"/>
      <c r="C3096" s="183" t="s">
        <v>2643</v>
      </c>
      <c r="D3096" s="184"/>
      <c r="E3096" s="139" t="s">
        <v>2713</v>
      </c>
      <c r="F3096" s="137"/>
      <c r="G3096" s="136"/>
      <c r="H3096" s="137"/>
      <c r="I3096" s="181"/>
      <c r="J3096" s="182"/>
      <c r="K3096" s="137"/>
      <c r="L3096" s="137"/>
      <c r="M3096" s="137"/>
    </row>
    <row r="3097" spans="1:13" s="57" customFormat="1" ht="45" outlineLevel="3">
      <c r="A3097" s="178"/>
      <c r="B3097" s="179"/>
      <c r="C3097" s="183" t="s">
        <v>2647</v>
      </c>
      <c r="D3097" s="184"/>
      <c r="E3097" s="139">
        <v>72.126000000000005</v>
      </c>
      <c r="F3097" s="137"/>
      <c r="G3097" s="136"/>
      <c r="H3097" s="137"/>
      <c r="I3097" s="181"/>
      <c r="J3097" s="182"/>
      <c r="K3097" s="137"/>
      <c r="L3097" s="137"/>
      <c r="M3097" s="137"/>
    </row>
    <row r="3098" spans="1:13" s="57" customFormat="1" ht="12" outlineLevel="3">
      <c r="A3098" s="178"/>
      <c r="B3098" s="179"/>
      <c r="C3098" s="183" t="s">
        <v>563</v>
      </c>
      <c r="D3098" s="184"/>
      <c r="E3098" s="139">
        <v>35.411000000000001</v>
      </c>
      <c r="F3098" s="137"/>
      <c r="G3098" s="136"/>
      <c r="H3098" s="137"/>
      <c r="I3098" s="181"/>
      <c r="J3098" s="182"/>
      <c r="K3098" s="137"/>
      <c r="L3098" s="137"/>
      <c r="M3098" s="137"/>
    </row>
    <row r="3099" spans="1:13" s="57" customFormat="1" ht="132" outlineLevel="2">
      <c r="A3099" s="60">
        <v>5</v>
      </c>
      <c r="B3099" s="61" t="s">
        <v>2714</v>
      </c>
      <c r="C3099" s="62" t="s">
        <v>2622</v>
      </c>
      <c r="D3099" s="63" t="s">
        <v>41</v>
      </c>
      <c r="E3099" s="64">
        <v>143.15700000000001</v>
      </c>
      <c r="F3099" s="64">
        <v>0</v>
      </c>
      <c r="G3099" s="64">
        <f t="shared" si="50"/>
        <v>143.15700000000001</v>
      </c>
      <c r="H3099" s="97"/>
      <c r="I3099" s="65">
        <f t="shared" si="51"/>
        <v>0</v>
      </c>
      <c r="J3099" s="56"/>
      <c r="K3099" s="56"/>
      <c r="L3099" s="56"/>
      <c r="M3099" s="56"/>
    </row>
    <row r="3100" spans="1:13" s="57" customFormat="1" ht="12" outlineLevel="3">
      <c r="A3100" s="178"/>
      <c r="B3100" s="179"/>
      <c r="C3100" s="183" t="s">
        <v>1058</v>
      </c>
      <c r="D3100" s="184"/>
      <c r="E3100" s="139" t="s">
        <v>2713</v>
      </c>
      <c r="F3100" s="137"/>
      <c r="G3100" s="136"/>
      <c r="H3100" s="137"/>
      <c r="I3100" s="181"/>
      <c r="J3100" s="182"/>
      <c r="K3100" s="137"/>
      <c r="L3100" s="137"/>
      <c r="M3100" s="137"/>
    </row>
    <row r="3101" spans="1:13" s="57" customFormat="1" ht="33.75" outlineLevel="3">
      <c r="A3101" s="178"/>
      <c r="B3101" s="179"/>
      <c r="C3101" s="183" t="s">
        <v>2135</v>
      </c>
      <c r="D3101" s="184"/>
      <c r="E3101" s="139">
        <v>105.53700000000001</v>
      </c>
      <c r="F3101" s="137"/>
      <c r="G3101" s="136"/>
      <c r="H3101" s="137"/>
      <c r="I3101" s="181"/>
      <c r="J3101" s="182"/>
      <c r="K3101" s="137"/>
      <c r="L3101" s="137"/>
      <c r="M3101" s="137"/>
    </row>
    <row r="3102" spans="1:13" s="57" customFormat="1" ht="12" outlineLevel="3">
      <c r="A3102" s="178"/>
      <c r="B3102" s="179"/>
      <c r="C3102" s="183" t="s">
        <v>564</v>
      </c>
      <c r="D3102" s="184"/>
      <c r="E3102" s="139">
        <v>37.619999999999997</v>
      </c>
      <c r="F3102" s="137"/>
      <c r="G3102" s="136"/>
      <c r="H3102" s="137"/>
      <c r="I3102" s="181"/>
      <c r="J3102" s="182"/>
      <c r="K3102" s="137"/>
      <c r="L3102" s="137"/>
      <c r="M3102" s="137"/>
    </row>
    <row r="3103" spans="1:13" s="57" customFormat="1" ht="132" outlineLevel="2">
      <c r="A3103" s="60">
        <v>6</v>
      </c>
      <c r="B3103" s="61" t="s">
        <v>2715</v>
      </c>
      <c r="C3103" s="62" t="s">
        <v>2645</v>
      </c>
      <c r="D3103" s="63" t="s">
        <v>41</v>
      </c>
      <c r="E3103" s="64">
        <v>7</v>
      </c>
      <c r="F3103" s="64">
        <v>0</v>
      </c>
      <c r="G3103" s="64">
        <f t="shared" si="50"/>
        <v>7</v>
      </c>
      <c r="H3103" s="97"/>
      <c r="I3103" s="65">
        <f t="shared" si="51"/>
        <v>0</v>
      </c>
      <c r="J3103" s="56"/>
      <c r="K3103" s="56"/>
      <c r="L3103" s="56"/>
      <c r="M3103" s="56"/>
    </row>
    <row r="3104" spans="1:13" s="57" customFormat="1" ht="12" outlineLevel="3">
      <c r="A3104" s="178"/>
      <c r="B3104" s="179"/>
      <c r="C3104" s="183" t="s">
        <v>1155</v>
      </c>
      <c r="D3104" s="184"/>
      <c r="E3104" s="139" t="s">
        <v>2713</v>
      </c>
      <c r="F3104" s="137"/>
      <c r="G3104" s="136"/>
      <c r="H3104" s="137"/>
      <c r="I3104" s="181"/>
      <c r="J3104" s="182"/>
      <c r="K3104" s="137"/>
      <c r="L3104" s="137"/>
      <c r="M3104" s="137"/>
    </row>
    <row r="3105" spans="1:13" s="57" customFormat="1" ht="12" outlineLevel="3">
      <c r="A3105" s="178"/>
      <c r="B3105" s="179"/>
      <c r="C3105" s="183" t="s">
        <v>2646</v>
      </c>
      <c r="D3105" s="184"/>
      <c r="E3105" s="139">
        <v>7</v>
      </c>
      <c r="F3105" s="137"/>
      <c r="G3105" s="136"/>
      <c r="H3105" s="137"/>
      <c r="I3105" s="181"/>
      <c r="J3105" s="182"/>
      <c r="K3105" s="137"/>
      <c r="L3105" s="137"/>
      <c r="M3105" s="137"/>
    </row>
    <row r="3106" spans="1:13" s="57" customFormat="1" ht="84" outlineLevel="2">
      <c r="A3106" s="60">
        <v>7</v>
      </c>
      <c r="B3106" s="61" t="s">
        <v>2716</v>
      </c>
      <c r="C3106" s="62" t="s">
        <v>2717</v>
      </c>
      <c r="D3106" s="63" t="s">
        <v>41</v>
      </c>
      <c r="E3106" s="64">
        <v>11.71</v>
      </c>
      <c r="F3106" s="64">
        <v>0</v>
      </c>
      <c r="G3106" s="64">
        <f t="shared" si="50"/>
        <v>11.71</v>
      </c>
      <c r="H3106" s="97"/>
      <c r="I3106" s="65">
        <f t="shared" si="51"/>
        <v>0</v>
      </c>
      <c r="J3106" s="56"/>
      <c r="K3106" s="56"/>
      <c r="L3106" s="56"/>
      <c r="M3106" s="56"/>
    </row>
    <row r="3107" spans="1:13" s="57" customFormat="1" ht="22.5" outlineLevel="3">
      <c r="A3107" s="178"/>
      <c r="B3107" s="179"/>
      <c r="C3107" s="183" t="s">
        <v>2642</v>
      </c>
      <c r="D3107" s="184"/>
      <c r="E3107" s="139" t="s">
        <v>2713</v>
      </c>
      <c r="F3107" s="137"/>
      <c r="G3107" s="136"/>
      <c r="H3107" s="137"/>
      <c r="I3107" s="181"/>
      <c r="J3107" s="182"/>
      <c r="K3107" s="137"/>
      <c r="L3107" s="137"/>
      <c r="M3107" s="137"/>
    </row>
    <row r="3108" spans="1:13" s="57" customFormat="1" ht="33.75" outlineLevel="3">
      <c r="A3108" s="178"/>
      <c r="B3108" s="179"/>
      <c r="C3108" s="183" t="s">
        <v>2644</v>
      </c>
      <c r="D3108" s="184"/>
      <c r="E3108" s="139">
        <v>73.492999999999995</v>
      </c>
      <c r="F3108" s="137"/>
      <c r="G3108" s="136"/>
      <c r="H3108" s="137"/>
      <c r="I3108" s="181"/>
      <c r="J3108" s="182"/>
      <c r="K3108" s="137"/>
      <c r="L3108" s="137"/>
      <c r="M3108" s="137"/>
    </row>
    <row r="3109" spans="1:13" s="57" customFormat="1" ht="12" outlineLevel="3">
      <c r="A3109" s="178"/>
      <c r="B3109" s="179"/>
      <c r="C3109" s="183" t="s">
        <v>565</v>
      </c>
      <c r="D3109" s="184"/>
      <c r="E3109" s="139">
        <v>37.216999999999999</v>
      </c>
      <c r="F3109" s="137"/>
      <c r="G3109" s="136"/>
      <c r="H3109" s="137"/>
      <c r="I3109" s="181"/>
      <c r="J3109" s="182"/>
      <c r="K3109" s="137"/>
      <c r="L3109" s="137"/>
      <c r="M3109" s="137"/>
    </row>
    <row r="3110" spans="1:13" s="57" customFormat="1" ht="96" outlineLevel="2">
      <c r="A3110" s="60">
        <v>8</v>
      </c>
      <c r="B3110" s="61" t="s">
        <v>2718</v>
      </c>
      <c r="C3110" s="62" t="s">
        <v>2623</v>
      </c>
      <c r="D3110" s="63" t="s">
        <v>41</v>
      </c>
      <c r="E3110" s="64">
        <v>11.55</v>
      </c>
      <c r="F3110" s="64">
        <v>0</v>
      </c>
      <c r="G3110" s="64">
        <f t="shared" si="50"/>
        <v>11.55</v>
      </c>
      <c r="H3110" s="97"/>
      <c r="I3110" s="65">
        <f t="shared" si="51"/>
        <v>0</v>
      </c>
      <c r="J3110" s="56"/>
      <c r="K3110" s="56"/>
      <c r="L3110" s="56"/>
      <c r="M3110" s="56"/>
    </row>
    <row r="3111" spans="1:13" s="57" customFormat="1" ht="12" outlineLevel="3">
      <c r="A3111" s="178"/>
      <c r="B3111" s="179"/>
      <c r="C3111" s="183" t="s">
        <v>1379</v>
      </c>
      <c r="D3111" s="184"/>
      <c r="E3111" s="139">
        <v>11.55</v>
      </c>
      <c r="F3111" s="137"/>
      <c r="G3111" s="136"/>
      <c r="H3111" s="137"/>
      <c r="I3111" s="181"/>
      <c r="J3111" s="182"/>
      <c r="K3111" s="137"/>
      <c r="L3111" s="137"/>
      <c r="M3111" s="137"/>
    </row>
    <row r="3112" spans="1:13" s="57" customFormat="1" ht="48" outlineLevel="2">
      <c r="A3112" s="60">
        <v>9</v>
      </c>
      <c r="B3112" s="61" t="s">
        <v>2719</v>
      </c>
      <c r="C3112" s="62" t="s">
        <v>2624</v>
      </c>
      <c r="D3112" s="63" t="s">
        <v>41</v>
      </c>
      <c r="E3112" s="64">
        <v>9.1199999999999992</v>
      </c>
      <c r="F3112" s="64">
        <v>0</v>
      </c>
      <c r="G3112" s="64">
        <f t="shared" si="48"/>
        <v>9.1199999999999992</v>
      </c>
      <c r="H3112" s="97"/>
      <c r="I3112" s="65">
        <f t="shared" si="49"/>
        <v>0</v>
      </c>
      <c r="J3112" s="56"/>
      <c r="K3112" s="56"/>
      <c r="L3112" s="56"/>
      <c r="M3112" s="56"/>
    </row>
    <row r="3113" spans="1:13" s="57" customFormat="1" ht="12" outlineLevel="3">
      <c r="A3113" s="178"/>
      <c r="B3113" s="179"/>
      <c r="C3113" s="183" t="s">
        <v>1265</v>
      </c>
      <c r="D3113" s="184"/>
      <c r="E3113" s="139" t="s">
        <v>2713</v>
      </c>
      <c r="F3113" s="137"/>
      <c r="G3113" s="136"/>
      <c r="H3113" s="137"/>
      <c r="I3113" s="181"/>
      <c r="J3113" s="182"/>
      <c r="K3113" s="137"/>
      <c r="L3113" s="137"/>
      <c r="M3113" s="137"/>
    </row>
    <row r="3114" spans="1:13" s="57" customFormat="1" ht="12" outlineLevel="3">
      <c r="A3114" s="178"/>
      <c r="B3114" s="179"/>
      <c r="C3114" s="183" t="s">
        <v>2648</v>
      </c>
      <c r="D3114" s="184"/>
      <c r="E3114" s="139">
        <v>9.1199999999999992</v>
      </c>
      <c r="F3114" s="137"/>
      <c r="G3114" s="136"/>
      <c r="H3114" s="137"/>
      <c r="I3114" s="181"/>
      <c r="J3114" s="182"/>
      <c r="K3114" s="137"/>
      <c r="L3114" s="137"/>
      <c r="M3114" s="137"/>
    </row>
    <row r="3115" spans="1:13" s="188" customFormat="1" ht="12.75" customHeight="1" outlineLevel="2">
      <c r="A3115" s="110"/>
      <c r="B3115" s="110"/>
      <c r="C3115" s="112"/>
      <c r="D3115" s="111"/>
      <c r="E3115" s="113"/>
      <c r="F3115" s="114"/>
      <c r="G3115" s="113"/>
      <c r="H3115" s="185"/>
      <c r="I3115" s="186"/>
      <c r="J3115" s="187"/>
      <c r="K3115" s="187"/>
      <c r="L3115" s="187"/>
      <c r="M3115" s="187"/>
    </row>
    <row r="3116" spans="1:13" s="117" customFormat="1" ht="12.75" customHeight="1" outlineLevel="2">
      <c r="A3116" s="156"/>
      <c r="B3116" s="157"/>
      <c r="C3116" s="158"/>
      <c r="D3116" s="157"/>
      <c r="E3116" s="43"/>
      <c r="F3116" s="96"/>
      <c r="G3116" s="43"/>
      <c r="H3116" s="96"/>
      <c r="I3116" s="115"/>
      <c r="J3116" s="159"/>
      <c r="K3116" s="96"/>
      <c r="L3116" s="96"/>
      <c r="M3116" s="96"/>
    </row>
    <row r="3117" spans="1:13" s="117" customFormat="1" ht="12.75" customHeight="1" outlineLevel="1">
      <c r="A3117" s="156"/>
      <c r="B3117" s="157"/>
      <c r="C3117" s="158"/>
      <c r="D3117" s="157"/>
      <c r="E3117" s="43"/>
      <c r="F3117" s="96"/>
      <c r="G3117" s="43"/>
      <c r="H3117" s="96"/>
      <c r="I3117" s="115"/>
      <c r="J3117" s="159"/>
      <c r="K3117" s="96"/>
      <c r="L3117" s="96"/>
      <c r="M3117" s="96"/>
    </row>
    <row r="3118" spans="1:13" s="103" customFormat="1" ht="21.75" customHeight="1">
      <c r="A3118" s="104"/>
      <c r="B3118" s="105"/>
      <c r="C3118" s="105" t="s">
        <v>1335</v>
      </c>
      <c r="D3118" s="106"/>
      <c r="E3118" s="107"/>
      <c r="F3118" s="108"/>
      <c r="G3118" s="107"/>
      <c r="H3118" s="108"/>
      <c r="I3118" s="109">
        <f>SUBTOTAL(9,I3119:I3124)</f>
        <v>0</v>
      </c>
      <c r="J3118" s="101"/>
      <c r="K3118" s="102">
        <f>SUBTOTAL(9,K3119:K3124)</f>
        <v>0</v>
      </c>
      <c r="L3118" s="100"/>
      <c r="M3118" s="102">
        <f>SUBTOTAL(9,M3119:M3124)</f>
        <v>0</v>
      </c>
    </row>
    <row r="3119" spans="1:13" s="176" customFormat="1" ht="16.5" customHeight="1" outlineLevel="1">
      <c r="A3119" s="170"/>
      <c r="B3119" s="171"/>
      <c r="C3119" s="171" t="s">
        <v>2745</v>
      </c>
      <c r="D3119" s="172"/>
      <c r="E3119" s="20"/>
      <c r="F3119" s="93"/>
      <c r="G3119" s="20"/>
      <c r="H3119" s="93"/>
      <c r="I3119" s="173">
        <f>SUBTOTAL(9,I3120:I3123)</f>
        <v>0</v>
      </c>
      <c r="J3119" s="174"/>
      <c r="K3119" s="175">
        <f>SUBTOTAL(9,K3120:K3123)</f>
        <v>0</v>
      </c>
      <c r="L3119" s="93"/>
      <c r="M3119" s="175">
        <f>SUBTOTAL(9,M3120:M3123)</f>
        <v>0</v>
      </c>
    </row>
    <row r="3120" spans="1:13" s="21" customFormat="1" ht="48" outlineLevel="2">
      <c r="A3120" s="12">
        <v>1</v>
      </c>
      <c r="B3120" s="22" t="s">
        <v>38</v>
      </c>
      <c r="C3120" s="23" t="s">
        <v>2158</v>
      </c>
      <c r="D3120" s="13" t="s">
        <v>46</v>
      </c>
      <c r="E3120" s="24">
        <v>1</v>
      </c>
      <c r="F3120" s="14">
        <v>0</v>
      </c>
      <c r="G3120" s="24">
        <f>E3120*(1+F3120/100)</f>
        <v>1</v>
      </c>
      <c r="H3120" s="94"/>
      <c r="I3120" s="15">
        <f>G3120*H3120</f>
        <v>0</v>
      </c>
      <c r="J3120" s="25"/>
      <c r="K3120" s="26">
        <f>G3120*J3120</f>
        <v>0</v>
      </c>
      <c r="L3120" s="25"/>
      <c r="M3120" s="26">
        <f>G3120*L3120</f>
        <v>0</v>
      </c>
    </row>
    <row r="3121" spans="1:13" s="21" customFormat="1" ht="36" outlineLevel="2">
      <c r="A3121" s="12">
        <v>2</v>
      </c>
      <c r="B3121" s="22" t="s">
        <v>39</v>
      </c>
      <c r="C3121" s="23" t="s">
        <v>2149</v>
      </c>
      <c r="D3121" s="13" t="s">
        <v>41</v>
      </c>
      <c r="E3121" s="24">
        <v>110.905</v>
      </c>
      <c r="F3121" s="14">
        <v>0</v>
      </c>
      <c r="G3121" s="24">
        <f>E3121*(1+F3121/100)</f>
        <v>110.905</v>
      </c>
      <c r="H3121" s="94"/>
      <c r="I3121" s="15">
        <f>G3121*H3121</f>
        <v>0</v>
      </c>
      <c r="J3121" s="25"/>
      <c r="K3121" s="26">
        <f>G3121*J3121</f>
        <v>0</v>
      </c>
      <c r="L3121" s="25"/>
      <c r="M3121" s="26">
        <f>G3121*L3121</f>
        <v>0</v>
      </c>
    </row>
    <row r="3122" spans="1:13" s="27" customFormat="1" ht="11.25" outlineLevel="3">
      <c r="A3122" s="28"/>
      <c r="B3122" s="29"/>
      <c r="C3122" s="30" t="s">
        <v>976</v>
      </c>
      <c r="D3122" s="29"/>
      <c r="E3122" s="31">
        <v>110.905</v>
      </c>
      <c r="F3122" s="32"/>
      <c r="G3122" s="33"/>
      <c r="H3122" s="95"/>
      <c r="I3122" s="34"/>
      <c r="J3122" s="35"/>
      <c r="K3122" s="32"/>
      <c r="L3122" s="32"/>
      <c r="M3122" s="32"/>
    </row>
    <row r="3123" spans="1:13" s="39" customFormat="1" ht="12.75" customHeight="1" outlineLevel="2">
      <c r="A3123" s="40"/>
      <c r="B3123" s="41"/>
      <c r="C3123" s="42"/>
      <c r="D3123" s="41"/>
      <c r="E3123" s="43"/>
      <c r="F3123" s="44"/>
      <c r="G3123" s="43"/>
      <c r="H3123" s="96"/>
      <c r="I3123" s="45"/>
      <c r="J3123" s="46"/>
      <c r="K3123" s="44"/>
      <c r="L3123" s="44"/>
      <c r="M3123" s="44"/>
    </row>
    <row r="3124" spans="1:13" s="39" customFormat="1" ht="12.75" customHeight="1" outlineLevel="1">
      <c r="A3124" s="40"/>
      <c r="B3124" s="41"/>
      <c r="C3124" s="42"/>
      <c r="D3124" s="41"/>
      <c r="E3124" s="43"/>
      <c r="F3124" s="44"/>
      <c r="G3124" s="43"/>
      <c r="H3124" s="96"/>
      <c r="I3124" s="45"/>
      <c r="J3124" s="46"/>
      <c r="K3124" s="44"/>
      <c r="L3124" s="44"/>
      <c r="M3124" s="44"/>
    </row>
    <row r="3125" spans="1:13" s="39" customFormat="1" ht="12.75" customHeight="1">
      <c r="A3125" s="40"/>
      <c r="B3125" s="41"/>
      <c r="C3125" s="42"/>
      <c r="D3125" s="41"/>
      <c r="E3125" s="43"/>
      <c r="F3125" s="44"/>
      <c r="G3125" s="43"/>
      <c r="H3125" s="96"/>
      <c r="I3125" s="45"/>
      <c r="J3125" s="46"/>
      <c r="K3125" s="44"/>
      <c r="L3125" s="44"/>
      <c r="M3125" s="44"/>
    </row>
    <row r="3126" spans="1:13" s="39" customFormat="1" ht="12.75" customHeight="1">
      <c r="A3126" s="40"/>
      <c r="B3126" s="41"/>
      <c r="C3126" s="42"/>
      <c r="D3126" s="41"/>
      <c r="E3126" s="43"/>
      <c r="F3126" s="44"/>
      <c r="G3126" s="43"/>
      <c r="H3126" s="96"/>
      <c r="I3126" s="45"/>
      <c r="J3126" s="46"/>
      <c r="K3126" s="44"/>
      <c r="L3126" s="44"/>
      <c r="M3126" s="44"/>
    </row>
  </sheetData>
  <phoneticPr fontId="0" type="noConversion"/>
  <pageMargins left="0.39370078740157483" right="0.39370078740157483" top="0.59055118110236227" bottom="0.59055118110236227" header="0.39370078740157483" footer="0.39370078740157483"/>
  <pageSetup paperSize="9" scale="96" fitToHeight="9999" orientation="landscape" horizontalDpi="300" verticalDpi="300" r:id="rId1"/>
  <headerFooter alignWithMargins="0">
    <oddFooter>&amp;C&amp;8&amp;P z &amp;N&amp;R&amp;8&amp;A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98"/>
  <sheetViews>
    <sheetView showGridLines="0" view="pageBreakPreview" zoomScaleNormal="100" zoomScaleSheetLayoutView="100" workbookViewId="0">
      <pane ySplit="4" topLeftCell="A5" activePane="bottomLeft" state="frozen"/>
      <selection pane="bottomLeft" activeCell="A5" sqref="A5"/>
    </sheetView>
  </sheetViews>
  <sheetFormatPr defaultRowHeight="12.75" outlineLevelRow="2"/>
  <cols>
    <col min="1" max="1" width="5.42578125" style="218" customWidth="1"/>
    <col min="2" max="2" width="14.28515625" style="219" customWidth="1"/>
    <col min="3" max="3" width="67.28515625" style="220" customWidth="1"/>
    <col min="4" max="4" width="6.5703125" style="221" bestFit="1" customWidth="1"/>
    <col min="5" max="5" width="13.42578125" style="222" customWidth="1"/>
    <col min="6" max="6" width="12.42578125" style="223" customWidth="1"/>
    <col min="7" max="7" width="17" style="224" customWidth="1"/>
    <col min="8" max="8" width="9.42578125" style="189" customWidth="1"/>
    <col min="9" max="254" width="9.140625" style="189"/>
    <col min="255" max="255" width="5.42578125" style="189" customWidth="1"/>
    <col min="256" max="256" width="14.28515625" style="189" customWidth="1"/>
    <col min="257" max="257" width="57.140625" style="189" customWidth="1"/>
    <col min="258" max="258" width="4.28515625" style="189" customWidth="1"/>
    <col min="259" max="259" width="13.42578125" style="189" customWidth="1"/>
    <col min="260" max="260" width="12.42578125" style="189" customWidth="1"/>
    <col min="261" max="261" width="15.7109375" style="189" customWidth="1"/>
    <col min="262" max="263" width="0" style="189" hidden="1" customWidth="1"/>
    <col min="264" max="264" width="9.42578125" style="189" customWidth="1"/>
    <col min="265" max="510" width="9.140625" style="189"/>
    <col min="511" max="511" width="5.42578125" style="189" customWidth="1"/>
    <col min="512" max="512" width="14.28515625" style="189" customWidth="1"/>
    <col min="513" max="513" width="57.140625" style="189" customWidth="1"/>
    <col min="514" max="514" width="4.28515625" style="189" customWidth="1"/>
    <col min="515" max="515" width="13.42578125" style="189" customWidth="1"/>
    <col min="516" max="516" width="12.42578125" style="189" customWidth="1"/>
    <col min="517" max="517" width="15.7109375" style="189" customWidth="1"/>
    <col min="518" max="519" width="0" style="189" hidden="1" customWidth="1"/>
    <col min="520" max="520" width="9.42578125" style="189" customWidth="1"/>
    <col min="521" max="766" width="9.140625" style="189"/>
    <col min="767" max="767" width="5.42578125" style="189" customWidth="1"/>
    <col min="768" max="768" width="14.28515625" style="189" customWidth="1"/>
    <col min="769" max="769" width="57.140625" style="189" customWidth="1"/>
    <col min="770" max="770" width="4.28515625" style="189" customWidth="1"/>
    <col min="771" max="771" width="13.42578125" style="189" customWidth="1"/>
    <col min="772" max="772" width="12.42578125" style="189" customWidth="1"/>
    <col min="773" max="773" width="15.7109375" style="189" customWidth="1"/>
    <col min="774" max="775" width="0" style="189" hidden="1" customWidth="1"/>
    <col min="776" max="776" width="9.42578125" style="189" customWidth="1"/>
    <col min="777" max="1022" width="9.140625" style="189"/>
    <col min="1023" max="1023" width="5.42578125" style="189" customWidth="1"/>
    <col min="1024" max="1024" width="14.28515625" style="189" customWidth="1"/>
    <col min="1025" max="1025" width="57.140625" style="189" customWidth="1"/>
    <col min="1026" max="1026" width="4.28515625" style="189" customWidth="1"/>
    <col min="1027" max="1027" width="13.42578125" style="189" customWidth="1"/>
    <col min="1028" max="1028" width="12.42578125" style="189" customWidth="1"/>
    <col min="1029" max="1029" width="15.7109375" style="189" customWidth="1"/>
    <col min="1030" max="1031" width="0" style="189" hidden="1" customWidth="1"/>
    <col min="1032" max="1032" width="9.42578125" style="189" customWidth="1"/>
    <col min="1033" max="1278" width="9.140625" style="189"/>
    <col min="1279" max="1279" width="5.42578125" style="189" customWidth="1"/>
    <col min="1280" max="1280" width="14.28515625" style="189" customWidth="1"/>
    <col min="1281" max="1281" width="57.140625" style="189" customWidth="1"/>
    <col min="1282" max="1282" width="4.28515625" style="189" customWidth="1"/>
    <col min="1283" max="1283" width="13.42578125" style="189" customWidth="1"/>
    <col min="1284" max="1284" width="12.42578125" style="189" customWidth="1"/>
    <col min="1285" max="1285" width="15.7109375" style="189" customWidth="1"/>
    <col min="1286" max="1287" width="0" style="189" hidden="1" customWidth="1"/>
    <col min="1288" max="1288" width="9.42578125" style="189" customWidth="1"/>
    <col min="1289" max="1534" width="9.140625" style="189"/>
    <col min="1535" max="1535" width="5.42578125" style="189" customWidth="1"/>
    <col min="1536" max="1536" width="14.28515625" style="189" customWidth="1"/>
    <col min="1537" max="1537" width="57.140625" style="189" customWidth="1"/>
    <col min="1538" max="1538" width="4.28515625" style="189" customWidth="1"/>
    <col min="1539" max="1539" width="13.42578125" style="189" customWidth="1"/>
    <col min="1540" max="1540" width="12.42578125" style="189" customWidth="1"/>
    <col min="1541" max="1541" width="15.7109375" style="189" customWidth="1"/>
    <col min="1542" max="1543" width="0" style="189" hidden="1" customWidth="1"/>
    <col min="1544" max="1544" width="9.42578125" style="189" customWidth="1"/>
    <col min="1545" max="1790" width="9.140625" style="189"/>
    <col min="1791" max="1791" width="5.42578125" style="189" customWidth="1"/>
    <col min="1792" max="1792" width="14.28515625" style="189" customWidth="1"/>
    <col min="1793" max="1793" width="57.140625" style="189" customWidth="1"/>
    <col min="1794" max="1794" width="4.28515625" style="189" customWidth="1"/>
    <col min="1795" max="1795" width="13.42578125" style="189" customWidth="1"/>
    <col min="1796" max="1796" width="12.42578125" style="189" customWidth="1"/>
    <col min="1797" max="1797" width="15.7109375" style="189" customWidth="1"/>
    <col min="1798" max="1799" width="0" style="189" hidden="1" customWidth="1"/>
    <col min="1800" max="1800" width="9.42578125" style="189" customWidth="1"/>
    <col min="1801" max="2046" width="9.140625" style="189"/>
    <col min="2047" max="2047" width="5.42578125" style="189" customWidth="1"/>
    <col min="2048" max="2048" width="14.28515625" style="189" customWidth="1"/>
    <col min="2049" max="2049" width="57.140625" style="189" customWidth="1"/>
    <col min="2050" max="2050" width="4.28515625" style="189" customWidth="1"/>
    <col min="2051" max="2051" width="13.42578125" style="189" customWidth="1"/>
    <col min="2052" max="2052" width="12.42578125" style="189" customWidth="1"/>
    <col min="2053" max="2053" width="15.7109375" style="189" customWidth="1"/>
    <col min="2054" max="2055" width="0" style="189" hidden="1" customWidth="1"/>
    <col min="2056" max="2056" width="9.42578125" style="189" customWidth="1"/>
    <col min="2057" max="2302" width="9.140625" style="189"/>
    <col min="2303" max="2303" width="5.42578125" style="189" customWidth="1"/>
    <col min="2304" max="2304" width="14.28515625" style="189" customWidth="1"/>
    <col min="2305" max="2305" width="57.140625" style="189" customWidth="1"/>
    <col min="2306" max="2306" width="4.28515625" style="189" customWidth="1"/>
    <col min="2307" max="2307" width="13.42578125" style="189" customWidth="1"/>
    <col min="2308" max="2308" width="12.42578125" style="189" customWidth="1"/>
    <col min="2309" max="2309" width="15.7109375" style="189" customWidth="1"/>
    <col min="2310" max="2311" width="0" style="189" hidden="1" customWidth="1"/>
    <col min="2312" max="2312" width="9.42578125" style="189" customWidth="1"/>
    <col min="2313" max="2558" width="9.140625" style="189"/>
    <col min="2559" max="2559" width="5.42578125" style="189" customWidth="1"/>
    <col min="2560" max="2560" width="14.28515625" style="189" customWidth="1"/>
    <col min="2561" max="2561" width="57.140625" style="189" customWidth="1"/>
    <col min="2562" max="2562" width="4.28515625" style="189" customWidth="1"/>
    <col min="2563" max="2563" width="13.42578125" style="189" customWidth="1"/>
    <col min="2564" max="2564" width="12.42578125" style="189" customWidth="1"/>
    <col min="2565" max="2565" width="15.7109375" style="189" customWidth="1"/>
    <col min="2566" max="2567" width="0" style="189" hidden="1" customWidth="1"/>
    <col min="2568" max="2568" width="9.42578125" style="189" customWidth="1"/>
    <col min="2569" max="2814" width="9.140625" style="189"/>
    <col min="2815" max="2815" width="5.42578125" style="189" customWidth="1"/>
    <col min="2816" max="2816" width="14.28515625" style="189" customWidth="1"/>
    <col min="2817" max="2817" width="57.140625" style="189" customWidth="1"/>
    <col min="2818" max="2818" width="4.28515625" style="189" customWidth="1"/>
    <col min="2819" max="2819" width="13.42578125" style="189" customWidth="1"/>
    <col min="2820" max="2820" width="12.42578125" style="189" customWidth="1"/>
    <col min="2821" max="2821" width="15.7109375" style="189" customWidth="1"/>
    <col min="2822" max="2823" width="0" style="189" hidden="1" customWidth="1"/>
    <col min="2824" max="2824" width="9.42578125" style="189" customWidth="1"/>
    <col min="2825" max="3070" width="9.140625" style="189"/>
    <col min="3071" max="3071" width="5.42578125" style="189" customWidth="1"/>
    <col min="3072" max="3072" width="14.28515625" style="189" customWidth="1"/>
    <col min="3073" max="3073" width="57.140625" style="189" customWidth="1"/>
    <col min="3074" max="3074" width="4.28515625" style="189" customWidth="1"/>
    <col min="3075" max="3075" width="13.42578125" style="189" customWidth="1"/>
    <col min="3076" max="3076" width="12.42578125" style="189" customWidth="1"/>
    <col min="3077" max="3077" width="15.7109375" style="189" customWidth="1"/>
    <col min="3078" max="3079" width="0" style="189" hidden="1" customWidth="1"/>
    <col min="3080" max="3080" width="9.42578125" style="189" customWidth="1"/>
    <col min="3081" max="3326" width="9.140625" style="189"/>
    <col min="3327" max="3327" width="5.42578125" style="189" customWidth="1"/>
    <col min="3328" max="3328" width="14.28515625" style="189" customWidth="1"/>
    <col min="3329" max="3329" width="57.140625" style="189" customWidth="1"/>
    <col min="3330" max="3330" width="4.28515625" style="189" customWidth="1"/>
    <col min="3331" max="3331" width="13.42578125" style="189" customWidth="1"/>
    <col min="3332" max="3332" width="12.42578125" style="189" customWidth="1"/>
    <col min="3333" max="3333" width="15.7109375" style="189" customWidth="1"/>
    <col min="3334" max="3335" width="0" style="189" hidden="1" customWidth="1"/>
    <col min="3336" max="3336" width="9.42578125" style="189" customWidth="1"/>
    <col min="3337" max="3582" width="9.140625" style="189"/>
    <col min="3583" max="3583" width="5.42578125" style="189" customWidth="1"/>
    <col min="3584" max="3584" width="14.28515625" style="189" customWidth="1"/>
    <col min="3585" max="3585" width="57.140625" style="189" customWidth="1"/>
    <col min="3586" max="3586" width="4.28515625" style="189" customWidth="1"/>
    <col min="3587" max="3587" width="13.42578125" style="189" customWidth="1"/>
    <col min="3588" max="3588" width="12.42578125" style="189" customWidth="1"/>
    <col min="3589" max="3589" width="15.7109375" style="189" customWidth="1"/>
    <col min="3590" max="3591" width="0" style="189" hidden="1" customWidth="1"/>
    <col min="3592" max="3592" width="9.42578125" style="189" customWidth="1"/>
    <col min="3593" max="3838" width="9.140625" style="189"/>
    <col min="3839" max="3839" width="5.42578125" style="189" customWidth="1"/>
    <col min="3840" max="3840" width="14.28515625" style="189" customWidth="1"/>
    <col min="3841" max="3841" width="57.140625" style="189" customWidth="1"/>
    <col min="3842" max="3842" width="4.28515625" style="189" customWidth="1"/>
    <col min="3843" max="3843" width="13.42578125" style="189" customWidth="1"/>
    <col min="3844" max="3844" width="12.42578125" style="189" customWidth="1"/>
    <col min="3845" max="3845" width="15.7109375" style="189" customWidth="1"/>
    <col min="3846" max="3847" width="0" style="189" hidden="1" customWidth="1"/>
    <col min="3848" max="3848" width="9.42578125" style="189" customWidth="1"/>
    <col min="3849" max="4094" width="9.140625" style="189"/>
    <col min="4095" max="4095" width="5.42578125" style="189" customWidth="1"/>
    <col min="4096" max="4096" width="14.28515625" style="189" customWidth="1"/>
    <col min="4097" max="4097" width="57.140625" style="189" customWidth="1"/>
    <col min="4098" max="4098" width="4.28515625" style="189" customWidth="1"/>
    <col min="4099" max="4099" width="13.42578125" style="189" customWidth="1"/>
    <col min="4100" max="4100" width="12.42578125" style="189" customWidth="1"/>
    <col min="4101" max="4101" width="15.7109375" style="189" customWidth="1"/>
    <col min="4102" max="4103" width="0" style="189" hidden="1" customWidth="1"/>
    <col min="4104" max="4104" width="9.42578125" style="189" customWidth="1"/>
    <col min="4105" max="4350" width="9.140625" style="189"/>
    <col min="4351" max="4351" width="5.42578125" style="189" customWidth="1"/>
    <col min="4352" max="4352" width="14.28515625" style="189" customWidth="1"/>
    <col min="4353" max="4353" width="57.140625" style="189" customWidth="1"/>
    <col min="4354" max="4354" width="4.28515625" style="189" customWidth="1"/>
    <col min="4355" max="4355" width="13.42578125" style="189" customWidth="1"/>
    <col min="4356" max="4356" width="12.42578125" style="189" customWidth="1"/>
    <col min="4357" max="4357" width="15.7109375" style="189" customWidth="1"/>
    <col min="4358" max="4359" width="0" style="189" hidden="1" customWidth="1"/>
    <col min="4360" max="4360" width="9.42578125" style="189" customWidth="1"/>
    <col min="4361" max="4606" width="9.140625" style="189"/>
    <col min="4607" max="4607" width="5.42578125" style="189" customWidth="1"/>
    <col min="4608" max="4608" width="14.28515625" style="189" customWidth="1"/>
    <col min="4609" max="4609" width="57.140625" style="189" customWidth="1"/>
    <col min="4610" max="4610" width="4.28515625" style="189" customWidth="1"/>
    <col min="4611" max="4611" width="13.42578125" style="189" customWidth="1"/>
    <col min="4612" max="4612" width="12.42578125" style="189" customWidth="1"/>
    <col min="4613" max="4613" width="15.7109375" style="189" customWidth="1"/>
    <col min="4614" max="4615" width="0" style="189" hidden="1" customWidth="1"/>
    <col min="4616" max="4616" width="9.42578125" style="189" customWidth="1"/>
    <col min="4617" max="4862" width="9.140625" style="189"/>
    <col min="4863" max="4863" width="5.42578125" style="189" customWidth="1"/>
    <col min="4864" max="4864" width="14.28515625" style="189" customWidth="1"/>
    <col min="4865" max="4865" width="57.140625" style="189" customWidth="1"/>
    <col min="4866" max="4866" width="4.28515625" style="189" customWidth="1"/>
    <col min="4867" max="4867" width="13.42578125" style="189" customWidth="1"/>
    <col min="4868" max="4868" width="12.42578125" style="189" customWidth="1"/>
    <col min="4869" max="4869" width="15.7109375" style="189" customWidth="1"/>
    <col min="4870" max="4871" width="0" style="189" hidden="1" customWidth="1"/>
    <col min="4872" max="4872" width="9.42578125" style="189" customWidth="1"/>
    <col min="4873" max="5118" width="9.140625" style="189"/>
    <col min="5119" max="5119" width="5.42578125" style="189" customWidth="1"/>
    <col min="5120" max="5120" width="14.28515625" style="189" customWidth="1"/>
    <col min="5121" max="5121" width="57.140625" style="189" customWidth="1"/>
    <col min="5122" max="5122" width="4.28515625" style="189" customWidth="1"/>
    <col min="5123" max="5123" width="13.42578125" style="189" customWidth="1"/>
    <col min="5124" max="5124" width="12.42578125" style="189" customWidth="1"/>
    <col min="5125" max="5125" width="15.7109375" style="189" customWidth="1"/>
    <col min="5126" max="5127" width="0" style="189" hidden="1" customWidth="1"/>
    <col min="5128" max="5128" width="9.42578125" style="189" customWidth="1"/>
    <col min="5129" max="5374" width="9.140625" style="189"/>
    <col min="5375" max="5375" width="5.42578125" style="189" customWidth="1"/>
    <col min="5376" max="5376" width="14.28515625" style="189" customWidth="1"/>
    <col min="5377" max="5377" width="57.140625" style="189" customWidth="1"/>
    <col min="5378" max="5378" width="4.28515625" style="189" customWidth="1"/>
    <col min="5379" max="5379" width="13.42578125" style="189" customWidth="1"/>
    <col min="5380" max="5380" width="12.42578125" style="189" customWidth="1"/>
    <col min="5381" max="5381" width="15.7109375" style="189" customWidth="1"/>
    <col min="5382" max="5383" width="0" style="189" hidden="1" customWidth="1"/>
    <col min="5384" max="5384" width="9.42578125" style="189" customWidth="1"/>
    <col min="5385" max="5630" width="9.140625" style="189"/>
    <col min="5631" max="5631" width="5.42578125" style="189" customWidth="1"/>
    <col min="5632" max="5632" width="14.28515625" style="189" customWidth="1"/>
    <col min="5633" max="5633" width="57.140625" style="189" customWidth="1"/>
    <col min="5634" max="5634" width="4.28515625" style="189" customWidth="1"/>
    <col min="5635" max="5635" width="13.42578125" style="189" customWidth="1"/>
    <col min="5636" max="5636" width="12.42578125" style="189" customWidth="1"/>
    <col min="5637" max="5637" width="15.7109375" style="189" customWidth="1"/>
    <col min="5638" max="5639" width="0" style="189" hidden="1" customWidth="1"/>
    <col min="5640" max="5640" width="9.42578125" style="189" customWidth="1"/>
    <col min="5641" max="5886" width="9.140625" style="189"/>
    <col min="5887" max="5887" width="5.42578125" style="189" customWidth="1"/>
    <col min="5888" max="5888" width="14.28515625" style="189" customWidth="1"/>
    <col min="5889" max="5889" width="57.140625" style="189" customWidth="1"/>
    <col min="5890" max="5890" width="4.28515625" style="189" customWidth="1"/>
    <col min="5891" max="5891" width="13.42578125" style="189" customWidth="1"/>
    <col min="5892" max="5892" width="12.42578125" style="189" customWidth="1"/>
    <col min="5893" max="5893" width="15.7109375" style="189" customWidth="1"/>
    <col min="5894" max="5895" width="0" style="189" hidden="1" customWidth="1"/>
    <col min="5896" max="5896" width="9.42578125" style="189" customWidth="1"/>
    <col min="5897" max="6142" width="9.140625" style="189"/>
    <col min="6143" max="6143" width="5.42578125" style="189" customWidth="1"/>
    <col min="6144" max="6144" width="14.28515625" style="189" customWidth="1"/>
    <col min="6145" max="6145" width="57.140625" style="189" customWidth="1"/>
    <col min="6146" max="6146" width="4.28515625" style="189" customWidth="1"/>
    <col min="6147" max="6147" width="13.42578125" style="189" customWidth="1"/>
    <col min="6148" max="6148" width="12.42578125" style="189" customWidth="1"/>
    <col min="6149" max="6149" width="15.7109375" style="189" customWidth="1"/>
    <col min="6150" max="6151" width="0" style="189" hidden="1" customWidth="1"/>
    <col min="6152" max="6152" width="9.42578125" style="189" customWidth="1"/>
    <col min="6153" max="6398" width="9.140625" style="189"/>
    <col min="6399" max="6399" width="5.42578125" style="189" customWidth="1"/>
    <col min="6400" max="6400" width="14.28515625" style="189" customWidth="1"/>
    <col min="6401" max="6401" width="57.140625" style="189" customWidth="1"/>
    <col min="6402" max="6402" width="4.28515625" style="189" customWidth="1"/>
    <col min="6403" max="6403" width="13.42578125" style="189" customWidth="1"/>
    <col min="6404" max="6404" width="12.42578125" style="189" customWidth="1"/>
    <col min="6405" max="6405" width="15.7109375" style="189" customWidth="1"/>
    <col min="6406" max="6407" width="0" style="189" hidden="1" customWidth="1"/>
    <col min="6408" max="6408" width="9.42578125" style="189" customWidth="1"/>
    <col min="6409" max="6654" width="9.140625" style="189"/>
    <col min="6655" max="6655" width="5.42578125" style="189" customWidth="1"/>
    <col min="6656" max="6656" width="14.28515625" style="189" customWidth="1"/>
    <col min="6657" max="6657" width="57.140625" style="189" customWidth="1"/>
    <col min="6658" max="6658" width="4.28515625" style="189" customWidth="1"/>
    <col min="6659" max="6659" width="13.42578125" style="189" customWidth="1"/>
    <col min="6660" max="6660" width="12.42578125" style="189" customWidth="1"/>
    <col min="6661" max="6661" width="15.7109375" style="189" customWidth="1"/>
    <col min="6662" max="6663" width="0" style="189" hidden="1" customWidth="1"/>
    <col min="6664" max="6664" width="9.42578125" style="189" customWidth="1"/>
    <col min="6665" max="6910" width="9.140625" style="189"/>
    <col min="6911" max="6911" width="5.42578125" style="189" customWidth="1"/>
    <col min="6912" max="6912" width="14.28515625" style="189" customWidth="1"/>
    <col min="6913" max="6913" width="57.140625" style="189" customWidth="1"/>
    <col min="6914" max="6914" width="4.28515625" style="189" customWidth="1"/>
    <col min="6915" max="6915" width="13.42578125" style="189" customWidth="1"/>
    <col min="6916" max="6916" width="12.42578125" style="189" customWidth="1"/>
    <col min="6917" max="6917" width="15.7109375" style="189" customWidth="1"/>
    <col min="6918" max="6919" width="0" style="189" hidden="1" customWidth="1"/>
    <col min="6920" max="6920" width="9.42578125" style="189" customWidth="1"/>
    <col min="6921" max="7166" width="9.140625" style="189"/>
    <col min="7167" max="7167" width="5.42578125" style="189" customWidth="1"/>
    <col min="7168" max="7168" width="14.28515625" style="189" customWidth="1"/>
    <col min="7169" max="7169" width="57.140625" style="189" customWidth="1"/>
    <col min="7170" max="7170" width="4.28515625" style="189" customWidth="1"/>
    <col min="7171" max="7171" width="13.42578125" style="189" customWidth="1"/>
    <col min="7172" max="7172" width="12.42578125" style="189" customWidth="1"/>
    <col min="7173" max="7173" width="15.7109375" style="189" customWidth="1"/>
    <col min="7174" max="7175" width="0" style="189" hidden="1" customWidth="1"/>
    <col min="7176" max="7176" width="9.42578125" style="189" customWidth="1"/>
    <col min="7177" max="7422" width="9.140625" style="189"/>
    <col min="7423" max="7423" width="5.42578125" style="189" customWidth="1"/>
    <col min="7424" max="7424" width="14.28515625" style="189" customWidth="1"/>
    <col min="7425" max="7425" width="57.140625" style="189" customWidth="1"/>
    <col min="7426" max="7426" width="4.28515625" style="189" customWidth="1"/>
    <col min="7427" max="7427" width="13.42578125" style="189" customWidth="1"/>
    <col min="7428" max="7428" width="12.42578125" style="189" customWidth="1"/>
    <col min="7429" max="7429" width="15.7109375" style="189" customWidth="1"/>
    <col min="7430" max="7431" width="0" style="189" hidden="1" customWidth="1"/>
    <col min="7432" max="7432" width="9.42578125" style="189" customWidth="1"/>
    <col min="7433" max="7678" width="9.140625" style="189"/>
    <col min="7679" max="7679" width="5.42578125" style="189" customWidth="1"/>
    <col min="7680" max="7680" width="14.28515625" style="189" customWidth="1"/>
    <col min="7681" max="7681" width="57.140625" style="189" customWidth="1"/>
    <col min="7682" max="7682" width="4.28515625" style="189" customWidth="1"/>
    <col min="7683" max="7683" width="13.42578125" style="189" customWidth="1"/>
    <col min="7684" max="7684" width="12.42578125" style="189" customWidth="1"/>
    <col min="7685" max="7685" width="15.7109375" style="189" customWidth="1"/>
    <col min="7686" max="7687" width="0" style="189" hidden="1" customWidth="1"/>
    <col min="7688" max="7688" width="9.42578125" style="189" customWidth="1"/>
    <col min="7689" max="7934" width="9.140625" style="189"/>
    <col min="7935" max="7935" width="5.42578125" style="189" customWidth="1"/>
    <col min="7936" max="7936" width="14.28515625" style="189" customWidth="1"/>
    <col min="7937" max="7937" width="57.140625" style="189" customWidth="1"/>
    <col min="7938" max="7938" width="4.28515625" style="189" customWidth="1"/>
    <col min="7939" max="7939" width="13.42578125" style="189" customWidth="1"/>
    <col min="7940" max="7940" width="12.42578125" style="189" customWidth="1"/>
    <col min="7941" max="7941" width="15.7109375" style="189" customWidth="1"/>
    <col min="7942" max="7943" width="0" style="189" hidden="1" customWidth="1"/>
    <col min="7944" max="7944" width="9.42578125" style="189" customWidth="1"/>
    <col min="7945" max="8190" width="9.140625" style="189"/>
    <col min="8191" max="8191" width="5.42578125" style="189" customWidth="1"/>
    <col min="8192" max="8192" width="14.28515625" style="189" customWidth="1"/>
    <col min="8193" max="8193" width="57.140625" style="189" customWidth="1"/>
    <col min="8194" max="8194" width="4.28515625" style="189" customWidth="1"/>
    <col min="8195" max="8195" width="13.42578125" style="189" customWidth="1"/>
    <col min="8196" max="8196" width="12.42578125" style="189" customWidth="1"/>
    <col min="8197" max="8197" width="15.7109375" style="189" customWidth="1"/>
    <col min="8198" max="8199" width="0" style="189" hidden="1" customWidth="1"/>
    <col min="8200" max="8200" width="9.42578125" style="189" customWidth="1"/>
    <col min="8201" max="8446" width="9.140625" style="189"/>
    <col min="8447" max="8447" width="5.42578125" style="189" customWidth="1"/>
    <col min="8448" max="8448" width="14.28515625" style="189" customWidth="1"/>
    <col min="8449" max="8449" width="57.140625" style="189" customWidth="1"/>
    <col min="8450" max="8450" width="4.28515625" style="189" customWidth="1"/>
    <col min="8451" max="8451" width="13.42578125" style="189" customWidth="1"/>
    <col min="8452" max="8452" width="12.42578125" style="189" customWidth="1"/>
    <col min="8453" max="8453" width="15.7109375" style="189" customWidth="1"/>
    <col min="8454" max="8455" width="0" style="189" hidden="1" customWidth="1"/>
    <col min="8456" max="8456" width="9.42578125" style="189" customWidth="1"/>
    <col min="8457" max="8702" width="9.140625" style="189"/>
    <col min="8703" max="8703" width="5.42578125" style="189" customWidth="1"/>
    <col min="8704" max="8704" width="14.28515625" style="189" customWidth="1"/>
    <col min="8705" max="8705" width="57.140625" style="189" customWidth="1"/>
    <col min="8706" max="8706" width="4.28515625" style="189" customWidth="1"/>
    <col min="8707" max="8707" width="13.42578125" style="189" customWidth="1"/>
    <col min="8708" max="8708" width="12.42578125" style="189" customWidth="1"/>
    <col min="8709" max="8709" width="15.7109375" style="189" customWidth="1"/>
    <col min="8710" max="8711" width="0" style="189" hidden="1" customWidth="1"/>
    <col min="8712" max="8712" width="9.42578125" style="189" customWidth="1"/>
    <col min="8713" max="8958" width="9.140625" style="189"/>
    <col min="8959" max="8959" width="5.42578125" style="189" customWidth="1"/>
    <col min="8960" max="8960" width="14.28515625" style="189" customWidth="1"/>
    <col min="8961" max="8961" width="57.140625" style="189" customWidth="1"/>
    <col min="8962" max="8962" width="4.28515625" style="189" customWidth="1"/>
    <col min="8963" max="8963" width="13.42578125" style="189" customWidth="1"/>
    <col min="8964" max="8964" width="12.42578125" style="189" customWidth="1"/>
    <col min="8965" max="8965" width="15.7109375" style="189" customWidth="1"/>
    <col min="8966" max="8967" width="0" style="189" hidden="1" customWidth="1"/>
    <col min="8968" max="8968" width="9.42578125" style="189" customWidth="1"/>
    <col min="8969" max="9214" width="9.140625" style="189"/>
    <col min="9215" max="9215" width="5.42578125" style="189" customWidth="1"/>
    <col min="9216" max="9216" width="14.28515625" style="189" customWidth="1"/>
    <col min="9217" max="9217" width="57.140625" style="189" customWidth="1"/>
    <col min="9218" max="9218" width="4.28515625" style="189" customWidth="1"/>
    <col min="9219" max="9219" width="13.42578125" style="189" customWidth="1"/>
    <col min="9220" max="9220" width="12.42578125" style="189" customWidth="1"/>
    <col min="9221" max="9221" width="15.7109375" style="189" customWidth="1"/>
    <col min="9222" max="9223" width="0" style="189" hidden="1" customWidth="1"/>
    <col min="9224" max="9224" width="9.42578125" style="189" customWidth="1"/>
    <col min="9225" max="9470" width="9.140625" style="189"/>
    <col min="9471" max="9471" width="5.42578125" style="189" customWidth="1"/>
    <col min="9472" max="9472" width="14.28515625" style="189" customWidth="1"/>
    <col min="9473" max="9473" width="57.140625" style="189" customWidth="1"/>
    <col min="9474" max="9474" width="4.28515625" style="189" customWidth="1"/>
    <col min="9475" max="9475" width="13.42578125" style="189" customWidth="1"/>
    <col min="9476" max="9476" width="12.42578125" style="189" customWidth="1"/>
    <col min="9477" max="9477" width="15.7109375" style="189" customWidth="1"/>
    <col min="9478" max="9479" width="0" style="189" hidden="1" customWidth="1"/>
    <col min="9480" max="9480" width="9.42578125" style="189" customWidth="1"/>
    <col min="9481" max="9726" width="9.140625" style="189"/>
    <col min="9727" max="9727" width="5.42578125" style="189" customWidth="1"/>
    <col min="9728" max="9728" width="14.28515625" style="189" customWidth="1"/>
    <col min="9729" max="9729" width="57.140625" style="189" customWidth="1"/>
    <col min="9730" max="9730" width="4.28515625" style="189" customWidth="1"/>
    <col min="9731" max="9731" width="13.42578125" style="189" customWidth="1"/>
    <col min="9732" max="9732" width="12.42578125" style="189" customWidth="1"/>
    <col min="9733" max="9733" width="15.7109375" style="189" customWidth="1"/>
    <col min="9734" max="9735" width="0" style="189" hidden="1" customWidth="1"/>
    <col min="9736" max="9736" width="9.42578125" style="189" customWidth="1"/>
    <col min="9737" max="9982" width="9.140625" style="189"/>
    <col min="9983" max="9983" width="5.42578125" style="189" customWidth="1"/>
    <col min="9984" max="9984" width="14.28515625" style="189" customWidth="1"/>
    <col min="9985" max="9985" width="57.140625" style="189" customWidth="1"/>
    <col min="9986" max="9986" width="4.28515625" style="189" customWidth="1"/>
    <col min="9987" max="9987" width="13.42578125" style="189" customWidth="1"/>
    <col min="9988" max="9988" width="12.42578125" style="189" customWidth="1"/>
    <col min="9989" max="9989" width="15.7109375" style="189" customWidth="1"/>
    <col min="9990" max="9991" width="0" style="189" hidden="1" customWidth="1"/>
    <col min="9992" max="9992" width="9.42578125" style="189" customWidth="1"/>
    <col min="9993" max="10238" width="9.140625" style="189"/>
    <col min="10239" max="10239" width="5.42578125" style="189" customWidth="1"/>
    <col min="10240" max="10240" width="14.28515625" style="189" customWidth="1"/>
    <col min="10241" max="10241" width="57.140625" style="189" customWidth="1"/>
    <col min="10242" max="10242" width="4.28515625" style="189" customWidth="1"/>
    <col min="10243" max="10243" width="13.42578125" style="189" customWidth="1"/>
    <col min="10244" max="10244" width="12.42578125" style="189" customWidth="1"/>
    <col min="10245" max="10245" width="15.7109375" style="189" customWidth="1"/>
    <col min="10246" max="10247" width="0" style="189" hidden="1" customWidth="1"/>
    <col min="10248" max="10248" width="9.42578125" style="189" customWidth="1"/>
    <col min="10249" max="10494" width="9.140625" style="189"/>
    <col min="10495" max="10495" width="5.42578125" style="189" customWidth="1"/>
    <col min="10496" max="10496" width="14.28515625" style="189" customWidth="1"/>
    <col min="10497" max="10497" width="57.140625" style="189" customWidth="1"/>
    <col min="10498" max="10498" width="4.28515625" style="189" customWidth="1"/>
    <col min="10499" max="10499" width="13.42578125" style="189" customWidth="1"/>
    <col min="10500" max="10500" width="12.42578125" style="189" customWidth="1"/>
    <col min="10501" max="10501" width="15.7109375" style="189" customWidth="1"/>
    <col min="10502" max="10503" width="0" style="189" hidden="1" customWidth="1"/>
    <col min="10504" max="10504" width="9.42578125" style="189" customWidth="1"/>
    <col min="10505" max="10750" width="9.140625" style="189"/>
    <col min="10751" max="10751" width="5.42578125" style="189" customWidth="1"/>
    <col min="10752" max="10752" width="14.28515625" style="189" customWidth="1"/>
    <col min="10753" max="10753" width="57.140625" style="189" customWidth="1"/>
    <col min="10754" max="10754" width="4.28515625" style="189" customWidth="1"/>
    <col min="10755" max="10755" width="13.42578125" style="189" customWidth="1"/>
    <col min="10756" max="10756" width="12.42578125" style="189" customWidth="1"/>
    <col min="10757" max="10757" width="15.7109375" style="189" customWidth="1"/>
    <col min="10758" max="10759" width="0" style="189" hidden="1" customWidth="1"/>
    <col min="10760" max="10760" width="9.42578125" style="189" customWidth="1"/>
    <col min="10761" max="11006" width="9.140625" style="189"/>
    <col min="11007" max="11007" width="5.42578125" style="189" customWidth="1"/>
    <col min="11008" max="11008" width="14.28515625" style="189" customWidth="1"/>
    <col min="11009" max="11009" width="57.140625" style="189" customWidth="1"/>
    <col min="11010" max="11010" width="4.28515625" style="189" customWidth="1"/>
    <col min="11011" max="11011" width="13.42578125" style="189" customWidth="1"/>
    <col min="11012" max="11012" width="12.42578125" style="189" customWidth="1"/>
    <col min="11013" max="11013" width="15.7109375" style="189" customWidth="1"/>
    <col min="11014" max="11015" width="0" style="189" hidden="1" customWidth="1"/>
    <col min="11016" max="11016" width="9.42578125" style="189" customWidth="1"/>
    <col min="11017" max="11262" width="9.140625" style="189"/>
    <col min="11263" max="11263" width="5.42578125" style="189" customWidth="1"/>
    <col min="11264" max="11264" width="14.28515625" style="189" customWidth="1"/>
    <col min="11265" max="11265" width="57.140625" style="189" customWidth="1"/>
    <col min="11266" max="11266" width="4.28515625" style="189" customWidth="1"/>
    <col min="11267" max="11267" width="13.42578125" style="189" customWidth="1"/>
    <col min="11268" max="11268" width="12.42578125" style="189" customWidth="1"/>
    <col min="11269" max="11269" width="15.7109375" style="189" customWidth="1"/>
    <col min="11270" max="11271" width="0" style="189" hidden="1" customWidth="1"/>
    <col min="11272" max="11272" width="9.42578125" style="189" customWidth="1"/>
    <col min="11273" max="11518" width="9.140625" style="189"/>
    <col min="11519" max="11519" width="5.42578125" style="189" customWidth="1"/>
    <col min="11520" max="11520" width="14.28515625" style="189" customWidth="1"/>
    <col min="11521" max="11521" width="57.140625" style="189" customWidth="1"/>
    <col min="11522" max="11522" width="4.28515625" style="189" customWidth="1"/>
    <col min="11523" max="11523" width="13.42578125" style="189" customWidth="1"/>
    <col min="11524" max="11524" width="12.42578125" style="189" customWidth="1"/>
    <col min="11525" max="11525" width="15.7109375" style="189" customWidth="1"/>
    <col min="11526" max="11527" width="0" style="189" hidden="1" customWidth="1"/>
    <col min="11528" max="11528" width="9.42578125" style="189" customWidth="1"/>
    <col min="11529" max="11774" width="9.140625" style="189"/>
    <col min="11775" max="11775" width="5.42578125" style="189" customWidth="1"/>
    <col min="11776" max="11776" width="14.28515625" style="189" customWidth="1"/>
    <col min="11777" max="11777" width="57.140625" style="189" customWidth="1"/>
    <col min="11778" max="11778" width="4.28515625" style="189" customWidth="1"/>
    <col min="11779" max="11779" width="13.42578125" style="189" customWidth="1"/>
    <col min="11780" max="11780" width="12.42578125" style="189" customWidth="1"/>
    <col min="11781" max="11781" width="15.7109375" style="189" customWidth="1"/>
    <col min="11782" max="11783" width="0" style="189" hidden="1" customWidth="1"/>
    <col min="11784" max="11784" width="9.42578125" style="189" customWidth="1"/>
    <col min="11785" max="12030" width="9.140625" style="189"/>
    <col min="12031" max="12031" width="5.42578125" style="189" customWidth="1"/>
    <col min="12032" max="12032" width="14.28515625" style="189" customWidth="1"/>
    <col min="12033" max="12033" width="57.140625" style="189" customWidth="1"/>
    <col min="12034" max="12034" width="4.28515625" style="189" customWidth="1"/>
    <col min="12035" max="12035" width="13.42578125" style="189" customWidth="1"/>
    <col min="12036" max="12036" width="12.42578125" style="189" customWidth="1"/>
    <col min="12037" max="12037" width="15.7109375" style="189" customWidth="1"/>
    <col min="12038" max="12039" width="0" style="189" hidden="1" customWidth="1"/>
    <col min="12040" max="12040" width="9.42578125" style="189" customWidth="1"/>
    <col min="12041" max="12286" width="9.140625" style="189"/>
    <col min="12287" max="12287" width="5.42578125" style="189" customWidth="1"/>
    <col min="12288" max="12288" width="14.28515625" style="189" customWidth="1"/>
    <col min="12289" max="12289" width="57.140625" style="189" customWidth="1"/>
    <col min="12290" max="12290" width="4.28515625" style="189" customWidth="1"/>
    <col min="12291" max="12291" width="13.42578125" style="189" customWidth="1"/>
    <col min="12292" max="12292" width="12.42578125" style="189" customWidth="1"/>
    <col min="12293" max="12293" width="15.7109375" style="189" customWidth="1"/>
    <col min="12294" max="12295" width="0" style="189" hidden="1" customWidth="1"/>
    <col min="12296" max="12296" width="9.42578125" style="189" customWidth="1"/>
    <col min="12297" max="12542" width="9.140625" style="189"/>
    <col min="12543" max="12543" width="5.42578125" style="189" customWidth="1"/>
    <col min="12544" max="12544" width="14.28515625" style="189" customWidth="1"/>
    <col min="12545" max="12545" width="57.140625" style="189" customWidth="1"/>
    <col min="12546" max="12546" width="4.28515625" style="189" customWidth="1"/>
    <col min="12547" max="12547" width="13.42578125" style="189" customWidth="1"/>
    <col min="12548" max="12548" width="12.42578125" style="189" customWidth="1"/>
    <col min="12549" max="12549" width="15.7109375" style="189" customWidth="1"/>
    <col min="12550" max="12551" width="0" style="189" hidden="1" customWidth="1"/>
    <col min="12552" max="12552" width="9.42578125" style="189" customWidth="1"/>
    <col min="12553" max="12798" width="9.140625" style="189"/>
    <col min="12799" max="12799" width="5.42578125" style="189" customWidth="1"/>
    <col min="12800" max="12800" width="14.28515625" style="189" customWidth="1"/>
    <col min="12801" max="12801" width="57.140625" style="189" customWidth="1"/>
    <col min="12802" max="12802" width="4.28515625" style="189" customWidth="1"/>
    <col min="12803" max="12803" width="13.42578125" style="189" customWidth="1"/>
    <col min="12804" max="12804" width="12.42578125" style="189" customWidth="1"/>
    <col min="12805" max="12805" width="15.7109375" style="189" customWidth="1"/>
    <col min="12806" max="12807" width="0" style="189" hidden="1" customWidth="1"/>
    <col min="12808" max="12808" width="9.42578125" style="189" customWidth="1"/>
    <col min="12809" max="13054" width="9.140625" style="189"/>
    <col min="13055" max="13055" width="5.42578125" style="189" customWidth="1"/>
    <col min="13056" max="13056" width="14.28515625" style="189" customWidth="1"/>
    <col min="13057" max="13057" width="57.140625" style="189" customWidth="1"/>
    <col min="13058" max="13058" width="4.28515625" style="189" customWidth="1"/>
    <col min="13059" max="13059" width="13.42578125" style="189" customWidth="1"/>
    <col min="13060" max="13060" width="12.42578125" style="189" customWidth="1"/>
    <col min="13061" max="13061" width="15.7109375" style="189" customWidth="1"/>
    <col min="13062" max="13063" width="0" style="189" hidden="1" customWidth="1"/>
    <col min="13064" max="13064" width="9.42578125" style="189" customWidth="1"/>
    <col min="13065" max="13310" width="9.140625" style="189"/>
    <col min="13311" max="13311" width="5.42578125" style="189" customWidth="1"/>
    <col min="13312" max="13312" width="14.28515625" style="189" customWidth="1"/>
    <col min="13313" max="13313" width="57.140625" style="189" customWidth="1"/>
    <col min="13314" max="13314" width="4.28515625" style="189" customWidth="1"/>
    <col min="13315" max="13315" width="13.42578125" style="189" customWidth="1"/>
    <col min="13316" max="13316" width="12.42578125" style="189" customWidth="1"/>
    <col min="13317" max="13317" width="15.7109375" style="189" customWidth="1"/>
    <col min="13318" max="13319" width="0" style="189" hidden="1" customWidth="1"/>
    <col min="13320" max="13320" width="9.42578125" style="189" customWidth="1"/>
    <col min="13321" max="13566" width="9.140625" style="189"/>
    <col min="13567" max="13567" width="5.42578125" style="189" customWidth="1"/>
    <col min="13568" max="13568" width="14.28515625" style="189" customWidth="1"/>
    <col min="13569" max="13569" width="57.140625" style="189" customWidth="1"/>
    <col min="13570" max="13570" width="4.28515625" style="189" customWidth="1"/>
    <col min="13571" max="13571" width="13.42578125" style="189" customWidth="1"/>
    <col min="13572" max="13572" width="12.42578125" style="189" customWidth="1"/>
    <col min="13573" max="13573" width="15.7109375" style="189" customWidth="1"/>
    <col min="13574" max="13575" width="0" style="189" hidden="1" customWidth="1"/>
    <col min="13576" max="13576" width="9.42578125" style="189" customWidth="1"/>
    <col min="13577" max="13822" width="9.140625" style="189"/>
    <col min="13823" max="13823" width="5.42578125" style="189" customWidth="1"/>
    <col min="13824" max="13824" width="14.28515625" style="189" customWidth="1"/>
    <col min="13825" max="13825" width="57.140625" style="189" customWidth="1"/>
    <col min="13826" max="13826" width="4.28515625" style="189" customWidth="1"/>
    <col min="13827" max="13827" width="13.42578125" style="189" customWidth="1"/>
    <col min="13828" max="13828" width="12.42578125" style="189" customWidth="1"/>
    <col min="13829" max="13829" width="15.7109375" style="189" customWidth="1"/>
    <col min="13830" max="13831" width="0" style="189" hidden="1" customWidth="1"/>
    <col min="13832" max="13832" width="9.42578125" style="189" customWidth="1"/>
    <col min="13833" max="14078" width="9.140625" style="189"/>
    <col min="14079" max="14079" width="5.42578125" style="189" customWidth="1"/>
    <col min="14080" max="14080" width="14.28515625" style="189" customWidth="1"/>
    <col min="14081" max="14081" width="57.140625" style="189" customWidth="1"/>
    <col min="14082" max="14082" width="4.28515625" style="189" customWidth="1"/>
    <col min="14083" max="14083" width="13.42578125" style="189" customWidth="1"/>
    <col min="14084" max="14084" width="12.42578125" style="189" customWidth="1"/>
    <col min="14085" max="14085" width="15.7109375" style="189" customWidth="1"/>
    <col min="14086" max="14087" width="0" style="189" hidden="1" customWidth="1"/>
    <col min="14088" max="14088" width="9.42578125" style="189" customWidth="1"/>
    <col min="14089" max="14334" width="9.140625" style="189"/>
    <col min="14335" max="14335" width="5.42578125" style="189" customWidth="1"/>
    <col min="14336" max="14336" width="14.28515625" style="189" customWidth="1"/>
    <col min="14337" max="14337" width="57.140625" style="189" customWidth="1"/>
    <col min="14338" max="14338" width="4.28515625" style="189" customWidth="1"/>
    <col min="14339" max="14339" width="13.42578125" style="189" customWidth="1"/>
    <col min="14340" max="14340" width="12.42578125" style="189" customWidth="1"/>
    <col min="14341" max="14341" width="15.7109375" style="189" customWidth="1"/>
    <col min="14342" max="14343" width="0" style="189" hidden="1" customWidth="1"/>
    <col min="14344" max="14344" width="9.42578125" style="189" customWidth="1"/>
    <col min="14345" max="14590" width="9.140625" style="189"/>
    <col min="14591" max="14591" width="5.42578125" style="189" customWidth="1"/>
    <col min="14592" max="14592" width="14.28515625" style="189" customWidth="1"/>
    <col min="14593" max="14593" width="57.140625" style="189" customWidth="1"/>
    <col min="14594" max="14594" width="4.28515625" style="189" customWidth="1"/>
    <col min="14595" max="14595" width="13.42578125" style="189" customWidth="1"/>
    <col min="14596" max="14596" width="12.42578125" style="189" customWidth="1"/>
    <col min="14597" max="14597" width="15.7109375" style="189" customWidth="1"/>
    <col min="14598" max="14599" width="0" style="189" hidden="1" customWidth="1"/>
    <col min="14600" max="14600" width="9.42578125" style="189" customWidth="1"/>
    <col min="14601" max="14846" width="9.140625" style="189"/>
    <col min="14847" max="14847" width="5.42578125" style="189" customWidth="1"/>
    <col min="14848" max="14848" width="14.28515625" style="189" customWidth="1"/>
    <col min="14849" max="14849" width="57.140625" style="189" customWidth="1"/>
    <col min="14850" max="14850" width="4.28515625" style="189" customWidth="1"/>
    <col min="14851" max="14851" width="13.42578125" style="189" customWidth="1"/>
    <col min="14852" max="14852" width="12.42578125" style="189" customWidth="1"/>
    <col min="14853" max="14853" width="15.7109375" style="189" customWidth="1"/>
    <col min="14854" max="14855" width="0" style="189" hidden="1" customWidth="1"/>
    <col min="14856" max="14856" width="9.42578125" style="189" customWidth="1"/>
    <col min="14857" max="15102" width="9.140625" style="189"/>
    <col min="15103" max="15103" width="5.42578125" style="189" customWidth="1"/>
    <col min="15104" max="15104" width="14.28515625" style="189" customWidth="1"/>
    <col min="15105" max="15105" width="57.140625" style="189" customWidth="1"/>
    <col min="15106" max="15106" width="4.28515625" style="189" customWidth="1"/>
    <col min="15107" max="15107" width="13.42578125" style="189" customWidth="1"/>
    <col min="15108" max="15108" width="12.42578125" style="189" customWidth="1"/>
    <col min="15109" max="15109" width="15.7109375" style="189" customWidth="1"/>
    <col min="15110" max="15111" width="0" style="189" hidden="1" customWidth="1"/>
    <col min="15112" max="15112" width="9.42578125" style="189" customWidth="1"/>
    <col min="15113" max="15358" width="9.140625" style="189"/>
    <col min="15359" max="15359" width="5.42578125" style="189" customWidth="1"/>
    <col min="15360" max="15360" width="14.28515625" style="189" customWidth="1"/>
    <col min="15361" max="15361" width="57.140625" style="189" customWidth="1"/>
    <col min="15362" max="15362" width="4.28515625" style="189" customWidth="1"/>
    <col min="15363" max="15363" width="13.42578125" style="189" customWidth="1"/>
    <col min="15364" max="15364" width="12.42578125" style="189" customWidth="1"/>
    <col min="15365" max="15365" width="15.7109375" style="189" customWidth="1"/>
    <col min="15366" max="15367" width="0" style="189" hidden="1" customWidth="1"/>
    <col min="15368" max="15368" width="9.42578125" style="189" customWidth="1"/>
    <col min="15369" max="15614" width="9.140625" style="189"/>
    <col min="15615" max="15615" width="5.42578125" style="189" customWidth="1"/>
    <col min="15616" max="15616" width="14.28515625" style="189" customWidth="1"/>
    <col min="15617" max="15617" width="57.140625" style="189" customWidth="1"/>
    <col min="15618" max="15618" width="4.28515625" style="189" customWidth="1"/>
    <col min="15619" max="15619" width="13.42578125" style="189" customWidth="1"/>
    <col min="15620" max="15620" width="12.42578125" style="189" customWidth="1"/>
    <col min="15621" max="15621" width="15.7109375" style="189" customWidth="1"/>
    <col min="15622" max="15623" width="0" style="189" hidden="1" customWidth="1"/>
    <col min="15624" max="15624" width="9.42578125" style="189" customWidth="1"/>
    <col min="15625" max="15870" width="9.140625" style="189"/>
    <col min="15871" max="15871" width="5.42578125" style="189" customWidth="1"/>
    <col min="15872" max="15872" width="14.28515625" style="189" customWidth="1"/>
    <col min="15873" max="15873" width="57.140625" style="189" customWidth="1"/>
    <col min="15874" max="15874" width="4.28515625" style="189" customWidth="1"/>
    <col min="15875" max="15875" width="13.42578125" style="189" customWidth="1"/>
    <col min="15876" max="15876" width="12.42578125" style="189" customWidth="1"/>
    <col min="15877" max="15877" width="15.7109375" style="189" customWidth="1"/>
    <col min="15878" max="15879" width="0" style="189" hidden="1" customWidth="1"/>
    <col min="15880" max="15880" width="9.42578125" style="189" customWidth="1"/>
    <col min="15881" max="16126" width="9.140625" style="189"/>
    <col min="16127" max="16127" width="5.42578125" style="189" customWidth="1"/>
    <col min="16128" max="16128" width="14.28515625" style="189" customWidth="1"/>
    <col min="16129" max="16129" width="57.140625" style="189" customWidth="1"/>
    <col min="16130" max="16130" width="4.28515625" style="189" customWidth="1"/>
    <col min="16131" max="16131" width="13.42578125" style="189" customWidth="1"/>
    <col min="16132" max="16132" width="12.42578125" style="189" customWidth="1"/>
    <col min="16133" max="16133" width="15.7109375" style="189" customWidth="1"/>
    <col min="16134" max="16135" width="0" style="189" hidden="1" customWidth="1"/>
    <col min="16136" max="16136" width="9.42578125" style="189" customWidth="1"/>
    <col min="16137" max="16384" width="9.140625" style="189"/>
  </cols>
  <sheetData>
    <row r="1" spans="1:11" s="168" customFormat="1" ht="21.6" customHeight="1">
      <c r="A1" s="160"/>
      <c r="B1" s="161"/>
      <c r="C1" s="162" t="s">
        <v>2626</v>
      </c>
      <c r="D1" s="161"/>
      <c r="E1" s="163"/>
      <c r="F1" s="164"/>
      <c r="G1" s="163"/>
      <c r="H1" s="167"/>
      <c r="I1" s="164"/>
      <c r="J1" s="164"/>
      <c r="K1" s="164"/>
    </row>
    <row r="2" spans="1:11" s="168" customFormat="1" ht="21.6" customHeight="1">
      <c r="A2" s="160"/>
      <c r="B2" s="161"/>
      <c r="C2" s="169" t="s">
        <v>2913</v>
      </c>
      <c r="D2" s="161"/>
      <c r="E2" s="163"/>
      <c r="F2" s="164"/>
      <c r="G2" s="163"/>
      <c r="H2" s="167"/>
      <c r="I2" s="164"/>
      <c r="J2" s="164"/>
      <c r="K2" s="164"/>
    </row>
    <row r="3" spans="1:11" s="168" customFormat="1" ht="21.6" customHeight="1">
      <c r="A3" s="160"/>
      <c r="B3" s="161"/>
      <c r="C3" s="169" t="s">
        <v>2915</v>
      </c>
      <c r="D3" s="161"/>
      <c r="E3" s="163"/>
      <c r="F3" s="164"/>
      <c r="G3" s="163"/>
      <c r="H3" s="167"/>
      <c r="I3" s="164"/>
      <c r="J3" s="164"/>
      <c r="K3" s="164"/>
    </row>
    <row r="4" spans="1:11" s="192" customFormat="1" ht="13.5" thickBot="1">
      <c r="A4" s="190" t="s">
        <v>90</v>
      </c>
      <c r="B4" s="190" t="s">
        <v>45</v>
      </c>
      <c r="C4" s="191" t="s">
        <v>58</v>
      </c>
      <c r="D4" s="190" t="s">
        <v>29</v>
      </c>
      <c r="E4" s="190" t="s">
        <v>442</v>
      </c>
      <c r="F4" s="190" t="s">
        <v>386</v>
      </c>
      <c r="G4" s="190" t="s">
        <v>56</v>
      </c>
    </row>
    <row r="5" spans="1:11" ht="11.25" customHeight="1">
      <c r="A5" s="193"/>
      <c r="B5" s="194"/>
      <c r="C5" s="195"/>
      <c r="D5" s="196"/>
      <c r="E5" s="193"/>
      <c r="F5" s="193"/>
      <c r="G5" s="193"/>
    </row>
    <row r="6" spans="1:11" s="103" customFormat="1" ht="21.75" customHeight="1">
      <c r="A6" s="104"/>
      <c r="B6" s="105"/>
      <c r="C6" s="105" t="s">
        <v>2914</v>
      </c>
      <c r="D6" s="106"/>
      <c r="E6" s="107"/>
      <c r="F6" s="108"/>
      <c r="G6" s="109">
        <f>SUBTOTAL(9,G7:G96)</f>
        <v>0</v>
      </c>
      <c r="H6" s="101"/>
      <c r="I6" s="102"/>
      <c r="J6" s="100"/>
      <c r="K6" s="102"/>
    </row>
    <row r="7" spans="1:11" s="202" customFormat="1" ht="16.5" customHeight="1" outlineLevel="1">
      <c r="A7" s="197"/>
      <c r="B7" s="198"/>
      <c r="C7" s="198" t="s">
        <v>2757</v>
      </c>
      <c r="D7" s="196"/>
      <c r="E7" s="199"/>
      <c r="F7" s="200"/>
      <c r="G7" s="201">
        <f>SUBTOTAL(9,G8:G23)</f>
        <v>0</v>
      </c>
    </row>
    <row r="8" spans="1:11" s="210" customFormat="1" ht="12" outlineLevel="2">
      <c r="A8" s="203">
        <v>1</v>
      </c>
      <c r="B8" s="204" t="s">
        <v>2758</v>
      </c>
      <c r="C8" s="205" t="s">
        <v>2759</v>
      </c>
      <c r="D8" s="206" t="s">
        <v>47</v>
      </c>
      <c r="E8" s="207">
        <v>11</v>
      </c>
      <c r="F8" s="208"/>
      <c r="G8" s="209">
        <f t="shared" ref="G8:G22" si="0">E8*F8</f>
        <v>0</v>
      </c>
    </row>
    <row r="9" spans="1:11" s="210" customFormat="1" ht="12" outlineLevel="2">
      <c r="A9" s="203">
        <v>2</v>
      </c>
      <c r="B9" s="204" t="s">
        <v>2760</v>
      </c>
      <c r="C9" s="205" t="s">
        <v>2761</v>
      </c>
      <c r="D9" s="206" t="s">
        <v>47</v>
      </c>
      <c r="E9" s="207">
        <v>2</v>
      </c>
      <c r="F9" s="208"/>
      <c r="G9" s="209">
        <f t="shared" si="0"/>
        <v>0</v>
      </c>
    </row>
    <row r="10" spans="1:11" s="210" customFormat="1" ht="12" outlineLevel="2">
      <c r="A10" s="203">
        <v>3</v>
      </c>
      <c r="B10" s="204" t="s">
        <v>2762</v>
      </c>
      <c r="C10" s="205" t="s">
        <v>2763</v>
      </c>
      <c r="D10" s="206" t="s">
        <v>2764</v>
      </c>
      <c r="E10" s="207">
        <v>2</v>
      </c>
      <c r="F10" s="208"/>
      <c r="G10" s="209">
        <f t="shared" si="0"/>
        <v>0</v>
      </c>
    </row>
    <row r="11" spans="1:11" s="210" customFormat="1" ht="12" outlineLevel="2">
      <c r="A11" s="203">
        <v>4</v>
      </c>
      <c r="B11" s="204" t="s">
        <v>2765</v>
      </c>
      <c r="C11" s="205" t="s">
        <v>2766</v>
      </c>
      <c r="D11" s="206" t="s">
        <v>11</v>
      </c>
      <c r="E11" s="207">
        <v>30</v>
      </c>
      <c r="F11" s="208"/>
      <c r="G11" s="209">
        <f t="shared" si="0"/>
        <v>0</v>
      </c>
    </row>
    <row r="12" spans="1:11" s="210" customFormat="1" ht="12" outlineLevel="2">
      <c r="A12" s="203">
        <v>5</v>
      </c>
      <c r="B12" s="204" t="s">
        <v>2767</v>
      </c>
      <c r="C12" s="205" t="s">
        <v>2768</v>
      </c>
      <c r="D12" s="206" t="s">
        <v>11</v>
      </c>
      <c r="E12" s="207">
        <v>33</v>
      </c>
      <c r="F12" s="208"/>
      <c r="G12" s="209">
        <f t="shared" si="0"/>
        <v>0</v>
      </c>
    </row>
    <row r="13" spans="1:11" s="210" customFormat="1" ht="12" outlineLevel="2">
      <c r="A13" s="203">
        <v>6</v>
      </c>
      <c r="B13" s="204" t="s">
        <v>2769</v>
      </c>
      <c r="C13" s="205" t="s">
        <v>2770</v>
      </c>
      <c r="D13" s="206" t="s">
        <v>11</v>
      </c>
      <c r="E13" s="207">
        <v>203</v>
      </c>
      <c r="F13" s="208"/>
      <c r="G13" s="209">
        <f t="shared" si="0"/>
        <v>0</v>
      </c>
    </row>
    <row r="14" spans="1:11" s="210" customFormat="1" ht="12" outlineLevel="2">
      <c r="A14" s="203">
        <v>7</v>
      </c>
      <c r="B14" s="204" t="s">
        <v>2771</v>
      </c>
      <c r="C14" s="205" t="s">
        <v>2772</v>
      </c>
      <c r="D14" s="206" t="s">
        <v>11</v>
      </c>
      <c r="E14" s="207">
        <v>382</v>
      </c>
      <c r="F14" s="208"/>
      <c r="G14" s="209">
        <f t="shared" si="0"/>
        <v>0</v>
      </c>
    </row>
    <row r="15" spans="1:11" s="210" customFormat="1" ht="12" outlineLevel="2">
      <c r="A15" s="203">
        <v>8</v>
      </c>
      <c r="B15" s="204" t="s">
        <v>2773</v>
      </c>
      <c r="C15" s="205" t="s">
        <v>2774</v>
      </c>
      <c r="D15" s="206" t="s">
        <v>11</v>
      </c>
      <c r="E15" s="207">
        <v>4</v>
      </c>
      <c r="F15" s="208"/>
      <c r="G15" s="209">
        <f t="shared" si="0"/>
        <v>0</v>
      </c>
    </row>
    <row r="16" spans="1:11" s="210" customFormat="1" ht="12" outlineLevel="2">
      <c r="A16" s="203">
        <v>9</v>
      </c>
      <c r="B16" s="204" t="s">
        <v>2775</v>
      </c>
      <c r="C16" s="205" t="s">
        <v>2776</v>
      </c>
      <c r="D16" s="206" t="s">
        <v>47</v>
      </c>
      <c r="E16" s="207">
        <v>9</v>
      </c>
      <c r="F16" s="208"/>
      <c r="G16" s="209">
        <f t="shared" si="0"/>
        <v>0</v>
      </c>
    </row>
    <row r="17" spans="1:7" s="210" customFormat="1" ht="12" outlineLevel="2">
      <c r="A17" s="203">
        <v>10</v>
      </c>
      <c r="B17" s="204" t="s">
        <v>2777</v>
      </c>
      <c r="C17" s="205" t="s">
        <v>2778</v>
      </c>
      <c r="D17" s="206" t="s">
        <v>47</v>
      </c>
      <c r="E17" s="207">
        <v>9</v>
      </c>
      <c r="F17" s="208"/>
      <c r="G17" s="209">
        <f t="shared" si="0"/>
        <v>0</v>
      </c>
    </row>
    <row r="18" spans="1:7" s="210" customFormat="1" ht="12" outlineLevel="2">
      <c r="A18" s="203">
        <v>11</v>
      </c>
      <c r="B18" s="204" t="s">
        <v>2779</v>
      </c>
      <c r="C18" s="205" t="s">
        <v>2780</v>
      </c>
      <c r="D18" s="206" t="s">
        <v>47</v>
      </c>
      <c r="E18" s="207">
        <v>4</v>
      </c>
      <c r="F18" s="208"/>
      <c r="G18" s="209">
        <f t="shared" si="0"/>
        <v>0</v>
      </c>
    </row>
    <row r="19" spans="1:7" s="210" customFormat="1" ht="12" outlineLevel="2">
      <c r="A19" s="203">
        <v>12</v>
      </c>
      <c r="B19" s="204" t="s">
        <v>2781</v>
      </c>
      <c r="C19" s="205" t="s">
        <v>2782</v>
      </c>
      <c r="D19" s="206" t="s">
        <v>47</v>
      </c>
      <c r="E19" s="207">
        <v>9</v>
      </c>
      <c r="F19" s="208"/>
      <c r="G19" s="209">
        <f t="shared" si="0"/>
        <v>0</v>
      </c>
    </row>
    <row r="20" spans="1:7" s="210" customFormat="1" ht="12" outlineLevel="2">
      <c r="A20" s="203">
        <v>13</v>
      </c>
      <c r="B20" s="204" t="s">
        <v>2783</v>
      </c>
      <c r="C20" s="205" t="s">
        <v>2784</v>
      </c>
      <c r="D20" s="206" t="s">
        <v>47</v>
      </c>
      <c r="E20" s="207">
        <v>9</v>
      </c>
      <c r="F20" s="208"/>
      <c r="G20" s="209">
        <f t="shared" si="0"/>
        <v>0</v>
      </c>
    </row>
    <row r="21" spans="1:7" s="210" customFormat="1" ht="12" outlineLevel="2">
      <c r="A21" s="203">
        <v>14</v>
      </c>
      <c r="B21" s="204" t="s">
        <v>2785</v>
      </c>
      <c r="C21" s="205" t="s">
        <v>2786</v>
      </c>
      <c r="D21" s="206" t="s">
        <v>47</v>
      </c>
      <c r="E21" s="207">
        <v>9</v>
      </c>
      <c r="F21" s="208"/>
      <c r="G21" s="209">
        <f t="shared" si="0"/>
        <v>0</v>
      </c>
    </row>
    <row r="22" spans="1:7" s="210" customFormat="1" ht="12" outlineLevel="2">
      <c r="A22" s="203">
        <v>15</v>
      </c>
      <c r="B22" s="204" t="s">
        <v>2787</v>
      </c>
      <c r="C22" s="205" t="s">
        <v>2788</v>
      </c>
      <c r="D22" s="206" t="s">
        <v>0</v>
      </c>
      <c r="E22" s="207">
        <f>SUM(G8:G21)/100</f>
        <v>0</v>
      </c>
      <c r="F22" s="208"/>
      <c r="G22" s="209">
        <f t="shared" si="0"/>
        <v>0</v>
      </c>
    </row>
    <row r="23" spans="1:7" s="217" customFormat="1" ht="12.75" customHeight="1" outlineLevel="2">
      <c r="A23" s="211"/>
      <c r="B23" s="212"/>
      <c r="C23" s="213"/>
      <c r="D23" s="212"/>
      <c r="E23" s="214"/>
      <c r="F23" s="215"/>
      <c r="G23" s="216"/>
    </row>
    <row r="24" spans="1:7" s="202" customFormat="1" ht="16.5" customHeight="1" outlineLevel="1">
      <c r="A24" s="197"/>
      <c r="B24" s="198"/>
      <c r="C24" s="198" t="s">
        <v>2789</v>
      </c>
      <c r="D24" s="196"/>
      <c r="E24" s="199"/>
      <c r="F24" s="200"/>
      <c r="G24" s="201">
        <f>SUBTOTAL(9,G25:G30)</f>
        <v>0</v>
      </c>
    </row>
    <row r="25" spans="1:7" s="210" customFormat="1" ht="24" outlineLevel="2">
      <c r="A25" s="203">
        <v>1</v>
      </c>
      <c r="B25" s="204" t="s">
        <v>2790</v>
      </c>
      <c r="C25" s="205" t="s">
        <v>2791</v>
      </c>
      <c r="D25" s="206" t="s">
        <v>11</v>
      </c>
      <c r="E25" s="207">
        <v>1741</v>
      </c>
      <c r="F25" s="208"/>
      <c r="G25" s="209">
        <f>E25*F25</f>
        <v>0</v>
      </c>
    </row>
    <row r="26" spans="1:7" s="210" customFormat="1" ht="24" outlineLevel="2">
      <c r="A26" s="203">
        <v>2</v>
      </c>
      <c r="B26" s="204" t="s">
        <v>2792</v>
      </c>
      <c r="C26" s="205" t="s">
        <v>2793</v>
      </c>
      <c r="D26" s="206" t="s">
        <v>11</v>
      </c>
      <c r="E26" s="207">
        <v>97</v>
      </c>
      <c r="F26" s="208"/>
      <c r="G26" s="209">
        <f>E26*F26</f>
        <v>0</v>
      </c>
    </row>
    <row r="27" spans="1:7" s="210" customFormat="1" ht="24" outlineLevel="2">
      <c r="A27" s="203">
        <v>3</v>
      </c>
      <c r="B27" s="204" t="s">
        <v>2794</v>
      </c>
      <c r="C27" s="205" t="s">
        <v>2795</v>
      </c>
      <c r="D27" s="206" t="s">
        <v>11</v>
      </c>
      <c r="E27" s="207">
        <v>142</v>
      </c>
      <c r="F27" s="208"/>
      <c r="G27" s="209">
        <f>E27*F27</f>
        <v>0</v>
      </c>
    </row>
    <row r="28" spans="1:7" s="210" customFormat="1" ht="24" outlineLevel="2">
      <c r="A28" s="203">
        <v>4</v>
      </c>
      <c r="B28" s="204" t="s">
        <v>2796</v>
      </c>
      <c r="C28" s="205" t="s">
        <v>2797</v>
      </c>
      <c r="D28" s="206" t="s">
        <v>11</v>
      </c>
      <c r="E28" s="207">
        <v>153</v>
      </c>
      <c r="F28" s="208"/>
      <c r="G28" s="209">
        <f>E28*F28</f>
        <v>0</v>
      </c>
    </row>
    <row r="29" spans="1:7" s="210" customFormat="1" ht="12" outlineLevel="2">
      <c r="A29" s="203">
        <v>5</v>
      </c>
      <c r="B29" s="204" t="s">
        <v>347</v>
      </c>
      <c r="C29" s="205" t="s">
        <v>1880</v>
      </c>
      <c r="D29" s="206" t="s">
        <v>0</v>
      </c>
      <c r="E29" s="207">
        <f>SUM(G25:G28)/100</f>
        <v>0</v>
      </c>
      <c r="F29" s="208"/>
      <c r="G29" s="209">
        <f>E29*F29</f>
        <v>0</v>
      </c>
    </row>
    <row r="30" spans="1:7" s="217" customFormat="1" ht="12.75" customHeight="1" outlineLevel="2">
      <c r="A30" s="211"/>
      <c r="B30" s="212"/>
      <c r="C30" s="213"/>
      <c r="D30" s="212"/>
      <c r="E30" s="214"/>
      <c r="F30" s="215"/>
      <c r="G30" s="216"/>
    </row>
    <row r="31" spans="1:7" s="202" customFormat="1" ht="16.5" customHeight="1" outlineLevel="1">
      <c r="A31" s="197"/>
      <c r="B31" s="198"/>
      <c r="C31" s="198" t="s">
        <v>2798</v>
      </c>
      <c r="D31" s="196"/>
      <c r="E31" s="199"/>
      <c r="F31" s="200"/>
      <c r="G31" s="201">
        <f>SUBTOTAL(9,G32:G48)</f>
        <v>0</v>
      </c>
    </row>
    <row r="32" spans="1:7" s="210" customFormat="1" ht="12" outlineLevel="2">
      <c r="A32" s="203">
        <v>1</v>
      </c>
      <c r="B32" s="204" t="s">
        <v>2799</v>
      </c>
      <c r="C32" s="205" t="s">
        <v>2800</v>
      </c>
      <c r="D32" s="206" t="s">
        <v>11</v>
      </c>
      <c r="E32" s="207">
        <v>45</v>
      </c>
      <c r="F32" s="208"/>
      <c r="G32" s="209">
        <f t="shared" ref="G32:G47" si="1">E32*F32</f>
        <v>0</v>
      </c>
    </row>
    <row r="33" spans="1:7" s="210" customFormat="1" ht="12" outlineLevel="2">
      <c r="A33" s="203">
        <v>2</v>
      </c>
      <c r="B33" s="204" t="s">
        <v>2801</v>
      </c>
      <c r="C33" s="205" t="s">
        <v>2802</v>
      </c>
      <c r="D33" s="206" t="s">
        <v>11</v>
      </c>
      <c r="E33" s="207">
        <v>66</v>
      </c>
      <c r="F33" s="208"/>
      <c r="G33" s="209">
        <f t="shared" si="1"/>
        <v>0</v>
      </c>
    </row>
    <row r="34" spans="1:7" s="210" customFormat="1" ht="12" outlineLevel="2">
      <c r="A34" s="203">
        <v>3</v>
      </c>
      <c r="B34" s="204" t="s">
        <v>2803</v>
      </c>
      <c r="C34" s="205" t="s">
        <v>2804</v>
      </c>
      <c r="D34" s="206" t="s">
        <v>11</v>
      </c>
      <c r="E34" s="207">
        <v>22</v>
      </c>
      <c r="F34" s="208"/>
      <c r="G34" s="209">
        <f t="shared" si="1"/>
        <v>0</v>
      </c>
    </row>
    <row r="35" spans="1:7" s="210" customFormat="1" ht="12" outlineLevel="2">
      <c r="A35" s="203">
        <v>4</v>
      </c>
      <c r="B35" s="204" t="s">
        <v>2805</v>
      </c>
      <c r="C35" s="205" t="s">
        <v>2806</v>
      </c>
      <c r="D35" s="206" t="s">
        <v>11</v>
      </c>
      <c r="E35" s="207">
        <v>39</v>
      </c>
      <c r="F35" s="208"/>
      <c r="G35" s="209">
        <f t="shared" si="1"/>
        <v>0</v>
      </c>
    </row>
    <row r="36" spans="1:7" s="210" customFormat="1" ht="12" outlineLevel="2">
      <c r="A36" s="203">
        <v>5</v>
      </c>
      <c r="B36" s="204" t="s">
        <v>2807</v>
      </c>
      <c r="C36" s="205" t="s">
        <v>2808</v>
      </c>
      <c r="D36" s="206" t="s">
        <v>11</v>
      </c>
      <c r="E36" s="207">
        <v>189</v>
      </c>
      <c r="F36" s="208"/>
      <c r="G36" s="209">
        <f t="shared" si="1"/>
        <v>0</v>
      </c>
    </row>
    <row r="37" spans="1:7" s="210" customFormat="1" ht="12" outlineLevel="2">
      <c r="A37" s="203">
        <v>6</v>
      </c>
      <c r="B37" s="204" t="s">
        <v>2809</v>
      </c>
      <c r="C37" s="205" t="s">
        <v>2810</v>
      </c>
      <c r="D37" s="206" t="s">
        <v>11</v>
      </c>
      <c r="E37" s="207">
        <v>123</v>
      </c>
      <c r="F37" s="208"/>
      <c r="G37" s="209">
        <f t="shared" si="1"/>
        <v>0</v>
      </c>
    </row>
    <row r="38" spans="1:7" s="210" customFormat="1" ht="12" outlineLevel="2">
      <c r="A38" s="203">
        <v>7</v>
      </c>
      <c r="B38" s="204" t="s">
        <v>2811</v>
      </c>
      <c r="C38" s="205" t="s">
        <v>2812</v>
      </c>
      <c r="D38" s="206" t="s">
        <v>47</v>
      </c>
      <c r="E38" s="207">
        <v>26</v>
      </c>
      <c r="F38" s="208"/>
      <c r="G38" s="209">
        <f t="shared" si="1"/>
        <v>0</v>
      </c>
    </row>
    <row r="39" spans="1:7" s="210" customFormat="1" ht="12" outlineLevel="2">
      <c r="A39" s="203">
        <v>8</v>
      </c>
      <c r="B39" s="204" t="s">
        <v>2813</v>
      </c>
      <c r="C39" s="205" t="s">
        <v>2814</v>
      </c>
      <c r="D39" s="206" t="s">
        <v>47</v>
      </c>
      <c r="E39" s="207">
        <v>15</v>
      </c>
      <c r="F39" s="208"/>
      <c r="G39" s="209">
        <f t="shared" si="1"/>
        <v>0</v>
      </c>
    </row>
    <row r="40" spans="1:7" s="210" customFormat="1" ht="12" outlineLevel="2">
      <c r="A40" s="203">
        <v>9</v>
      </c>
      <c r="B40" s="204" t="s">
        <v>2815</v>
      </c>
      <c r="C40" s="205" t="s">
        <v>2816</v>
      </c>
      <c r="D40" s="206" t="s">
        <v>47</v>
      </c>
      <c r="E40" s="207">
        <v>28</v>
      </c>
      <c r="F40" s="208"/>
      <c r="G40" s="209">
        <f t="shared" si="1"/>
        <v>0</v>
      </c>
    </row>
    <row r="41" spans="1:7" s="210" customFormat="1" ht="12" outlineLevel="2">
      <c r="A41" s="203">
        <v>10</v>
      </c>
      <c r="B41" s="204" t="s">
        <v>2817</v>
      </c>
      <c r="C41" s="205" t="s">
        <v>2818</v>
      </c>
      <c r="D41" s="206" t="s">
        <v>47</v>
      </c>
      <c r="E41" s="207">
        <v>1</v>
      </c>
      <c r="F41" s="208"/>
      <c r="G41" s="209">
        <f t="shared" si="1"/>
        <v>0</v>
      </c>
    </row>
    <row r="42" spans="1:7" s="210" customFormat="1" ht="12" outlineLevel="2">
      <c r="A42" s="203">
        <v>11</v>
      </c>
      <c r="B42" s="204" t="s">
        <v>2819</v>
      </c>
      <c r="C42" s="205" t="s">
        <v>2820</v>
      </c>
      <c r="D42" s="206" t="s">
        <v>47</v>
      </c>
      <c r="E42" s="207">
        <v>1</v>
      </c>
      <c r="F42" s="208"/>
      <c r="G42" s="209">
        <f t="shared" si="1"/>
        <v>0</v>
      </c>
    </row>
    <row r="43" spans="1:7" s="210" customFormat="1" ht="12" outlineLevel="2">
      <c r="A43" s="203">
        <v>12</v>
      </c>
      <c r="B43" s="204" t="s">
        <v>2821</v>
      </c>
      <c r="C43" s="205" t="s">
        <v>2822</v>
      </c>
      <c r="D43" s="206" t="s">
        <v>47</v>
      </c>
      <c r="E43" s="207">
        <v>6</v>
      </c>
      <c r="F43" s="208"/>
      <c r="G43" s="209">
        <f t="shared" si="1"/>
        <v>0</v>
      </c>
    </row>
    <row r="44" spans="1:7" s="210" customFormat="1" ht="12" outlineLevel="2">
      <c r="A44" s="203">
        <v>13</v>
      </c>
      <c r="B44" s="204" t="s">
        <v>2823</v>
      </c>
      <c r="C44" s="205" t="s">
        <v>2824</v>
      </c>
      <c r="D44" s="206" t="s">
        <v>47</v>
      </c>
      <c r="E44" s="207">
        <v>1</v>
      </c>
      <c r="F44" s="208"/>
      <c r="G44" s="209">
        <f t="shared" si="1"/>
        <v>0</v>
      </c>
    </row>
    <row r="45" spans="1:7" s="210" customFormat="1" ht="12" outlineLevel="2">
      <c r="A45" s="203">
        <v>14</v>
      </c>
      <c r="B45" s="204" t="s">
        <v>2825</v>
      </c>
      <c r="C45" s="205" t="s">
        <v>2826</v>
      </c>
      <c r="D45" s="206" t="s">
        <v>11</v>
      </c>
      <c r="E45" s="207">
        <v>462</v>
      </c>
      <c r="F45" s="208"/>
      <c r="G45" s="209">
        <f t="shared" si="1"/>
        <v>0</v>
      </c>
    </row>
    <row r="46" spans="1:7" s="210" customFormat="1" ht="12" outlineLevel="2">
      <c r="A46" s="203">
        <v>15</v>
      </c>
      <c r="B46" s="204" t="s">
        <v>2827</v>
      </c>
      <c r="C46" s="205" t="s">
        <v>2828</v>
      </c>
      <c r="D46" s="206" t="s">
        <v>11</v>
      </c>
      <c r="E46" s="207">
        <v>32</v>
      </c>
      <c r="F46" s="208"/>
      <c r="G46" s="209">
        <f t="shared" si="1"/>
        <v>0</v>
      </c>
    </row>
    <row r="47" spans="1:7" s="210" customFormat="1" ht="12" outlineLevel="2">
      <c r="A47" s="203">
        <v>16</v>
      </c>
      <c r="B47" s="204" t="s">
        <v>2787</v>
      </c>
      <c r="C47" s="205" t="s">
        <v>2788</v>
      </c>
      <c r="D47" s="206" t="s">
        <v>0</v>
      </c>
      <c r="E47" s="207">
        <f>SUM(G32:G46)/100</f>
        <v>0</v>
      </c>
      <c r="F47" s="208"/>
      <c r="G47" s="209">
        <f t="shared" si="1"/>
        <v>0</v>
      </c>
    </row>
    <row r="48" spans="1:7" s="217" customFormat="1" ht="12.75" customHeight="1" outlineLevel="2">
      <c r="A48" s="211"/>
      <c r="B48" s="212"/>
      <c r="C48" s="213"/>
      <c r="D48" s="212"/>
      <c r="E48" s="214"/>
      <c r="F48" s="215"/>
      <c r="G48" s="216"/>
    </row>
    <row r="49" spans="1:7" s="202" customFormat="1" ht="16.5" customHeight="1" outlineLevel="1">
      <c r="A49" s="197"/>
      <c r="B49" s="198"/>
      <c r="C49" s="198" t="s">
        <v>2829</v>
      </c>
      <c r="D49" s="196"/>
      <c r="E49" s="199"/>
      <c r="F49" s="200"/>
      <c r="G49" s="201">
        <f>SUBTOTAL(9,G50:G74)</f>
        <v>0</v>
      </c>
    </row>
    <row r="50" spans="1:7" s="210" customFormat="1" ht="12" outlineLevel="2">
      <c r="A50" s="203">
        <v>1</v>
      </c>
      <c r="B50" s="204" t="s">
        <v>2830</v>
      </c>
      <c r="C50" s="205" t="s">
        <v>2831</v>
      </c>
      <c r="D50" s="206" t="s">
        <v>2764</v>
      </c>
      <c r="E50" s="207">
        <v>1</v>
      </c>
      <c r="F50" s="208"/>
      <c r="G50" s="209">
        <f t="shared" ref="G50:G73" si="2">E50*F50</f>
        <v>0</v>
      </c>
    </row>
    <row r="51" spans="1:7" s="210" customFormat="1" ht="12" outlineLevel="2">
      <c r="A51" s="203">
        <v>2</v>
      </c>
      <c r="B51" s="204" t="s">
        <v>2832</v>
      </c>
      <c r="C51" s="205" t="s">
        <v>2833</v>
      </c>
      <c r="D51" s="206" t="s">
        <v>2764</v>
      </c>
      <c r="E51" s="207">
        <v>1</v>
      </c>
      <c r="F51" s="208"/>
      <c r="G51" s="209">
        <f t="shared" si="2"/>
        <v>0</v>
      </c>
    </row>
    <row r="52" spans="1:7" s="210" customFormat="1" ht="12" outlineLevel="2">
      <c r="A52" s="203">
        <v>3</v>
      </c>
      <c r="B52" s="204" t="s">
        <v>2834</v>
      </c>
      <c r="C52" s="205" t="s">
        <v>2835</v>
      </c>
      <c r="D52" s="206" t="s">
        <v>2764</v>
      </c>
      <c r="E52" s="207">
        <v>1</v>
      </c>
      <c r="F52" s="208"/>
      <c r="G52" s="209">
        <f t="shared" si="2"/>
        <v>0</v>
      </c>
    </row>
    <row r="53" spans="1:7" s="210" customFormat="1" ht="12" outlineLevel="2">
      <c r="A53" s="203">
        <v>4</v>
      </c>
      <c r="B53" s="204" t="s">
        <v>2836</v>
      </c>
      <c r="C53" s="205" t="s">
        <v>2837</v>
      </c>
      <c r="D53" s="206" t="s">
        <v>11</v>
      </c>
      <c r="E53" s="207">
        <v>24</v>
      </c>
      <c r="F53" s="208"/>
      <c r="G53" s="209">
        <f t="shared" si="2"/>
        <v>0</v>
      </c>
    </row>
    <row r="54" spans="1:7" s="210" customFormat="1" ht="12" outlineLevel="2">
      <c r="A54" s="203">
        <v>5</v>
      </c>
      <c r="B54" s="204" t="s">
        <v>2838</v>
      </c>
      <c r="C54" s="205" t="s">
        <v>2839</v>
      </c>
      <c r="D54" s="206" t="s">
        <v>11</v>
      </c>
      <c r="E54" s="207">
        <v>20</v>
      </c>
      <c r="F54" s="208"/>
      <c r="G54" s="209">
        <f t="shared" si="2"/>
        <v>0</v>
      </c>
    </row>
    <row r="55" spans="1:7" s="210" customFormat="1" ht="12" outlineLevel="2">
      <c r="A55" s="203">
        <v>6</v>
      </c>
      <c r="B55" s="204" t="s">
        <v>2840</v>
      </c>
      <c r="C55" s="205" t="s">
        <v>2841</v>
      </c>
      <c r="D55" s="206" t="s">
        <v>11</v>
      </c>
      <c r="E55" s="207">
        <v>44</v>
      </c>
      <c r="F55" s="208"/>
      <c r="G55" s="209">
        <f t="shared" si="2"/>
        <v>0</v>
      </c>
    </row>
    <row r="56" spans="1:7" s="210" customFormat="1" ht="12" outlineLevel="2">
      <c r="A56" s="203">
        <v>7</v>
      </c>
      <c r="B56" s="204" t="s">
        <v>2842</v>
      </c>
      <c r="C56" s="205" t="s">
        <v>2843</v>
      </c>
      <c r="D56" s="206" t="s">
        <v>47</v>
      </c>
      <c r="E56" s="207">
        <v>110</v>
      </c>
      <c r="F56" s="208"/>
      <c r="G56" s="209">
        <f t="shared" si="2"/>
        <v>0</v>
      </c>
    </row>
    <row r="57" spans="1:7" s="210" customFormat="1" ht="12" outlineLevel="2">
      <c r="A57" s="203">
        <v>8</v>
      </c>
      <c r="B57" s="204" t="s">
        <v>2844</v>
      </c>
      <c r="C57" s="205" t="s">
        <v>2845</v>
      </c>
      <c r="D57" s="206" t="s">
        <v>11</v>
      </c>
      <c r="E57" s="207">
        <v>483</v>
      </c>
      <c r="F57" s="208"/>
      <c r="G57" s="209">
        <f t="shared" si="2"/>
        <v>0</v>
      </c>
    </row>
    <row r="58" spans="1:7" s="210" customFormat="1" ht="12" outlineLevel="2">
      <c r="A58" s="203">
        <v>9</v>
      </c>
      <c r="B58" s="204" t="s">
        <v>2846</v>
      </c>
      <c r="C58" s="205" t="s">
        <v>2847</v>
      </c>
      <c r="D58" s="206" t="s">
        <v>11</v>
      </c>
      <c r="E58" s="207">
        <v>252</v>
      </c>
      <c r="F58" s="208"/>
      <c r="G58" s="209">
        <f t="shared" si="2"/>
        <v>0</v>
      </c>
    </row>
    <row r="59" spans="1:7" s="210" customFormat="1" ht="12" outlineLevel="2">
      <c r="A59" s="203">
        <v>10</v>
      </c>
      <c r="B59" s="204" t="s">
        <v>2848</v>
      </c>
      <c r="C59" s="205" t="s">
        <v>2849</v>
      </c>
      <c r="D59" s="206" t="s">
        <v>11</v>
      </c>
      <c r="E59" s="207">
        <v>117</v>
      </c>
      <c r="F59" s="208"/>
      <c r="G59" s="209">
        <f t="shared" si="2"/>
        <v>0</v>
      </c>
    </row>
    <row r="60" spans="1:7" s="210" customFormat="1" ht="12" outlineLevel="2">
      <c r="A60" s="203">
        <v>11</v>
      </c>
      <c r="B60" s="204" t="s">
        <v>2850</v>
      </c>
      <c r="C60" s="205" t="s">
        <v>2851</v>
      </c>
      <c r="D60" s="206" t="s">
        <v>11</v>
      </c>
      <c r="E60" s="207">
        <v>129</v>
      </c>
      <c r="F60" s="208"/>
      <c r="G60" s="209">
        <f t="shared" si="2"/>
        <v>0</v>
      </c>
    </row>
    <row r="61" spans="1:7" s="210" customFormat="1" ht="12" outlineLevel="2">
      <c r="A61" s="203">
        <v>12</v>
      </c>
      <c r="B61" s="204" t="s">
        <v>2852</v>
      </c>
      <c r="C61" s="205" t="s">
        <v>2853</v>
      </c>
      <c r="D61" s="206" t="s">
        <v>11</v>
      </c>
      <c r="E61" s="207">
        <v>35</v>
      </c>
      <c r="F61" s="208"/>
      <c r="G61" s="209">
        <f t="shared" si="2"/>
        <v>0</v>
      </c>
    </row>
    <row r="62" spans="1:7" s="210" customFormat="1" ht="24" outlineLevel="2">
      <c r="A62" s="203">
        <v>13</v>
      </c>
      <c r="B62" s="204" t="s">
        <v>2790</v>
      </c>
      <c r="C62" s="205" t="s">
        <v>2791</v>
      </c>
      <c r="D62" s="206" t="s">
        <v>11</v>
      </c>
      <c r="E62" s="207">
        <v>483</v>
      </c>
      <c r="F62" s="208"/>
      <c r="G62" s="209">
        <f t="shared" si="2"/>
        <v>0</v>
      </c>
    </row>
    <row r="63" spans="1:7" s="210" customFormat="1" ht="24" outlineLevel="2">
      <c r="A63" s="203">
        <v>14</v>
      </c>
      <c r="B63" s="204" t="s">
        <v>2792</v>
      </c>
      <c r="C63" s="205" t="s">
        <v>2793</v>
      </c>
      <c r="D63" s="206" t="s">
        <v>11</v>
      </c>
      <c r="E63" s="207">
        <v>634</v>
      </c>
      <c r="F63" s="208"/>
      <c r="G63" s="209">
        <f t="shared" si="2"/>
        <v>0</v>
      </c>
    </row>
    <row r="64" spans="1:7" s="210" customFormat="1" ht="24" outlineLevel="2">
      <c r="A64" s="203">
        <v>15</v>
      </c>
      <c r="B64" s="204" t="s">
        <v>2854</v>
      </c>
      <c r="C64" s="205" t="s">
        <v>2855</v>
      </c>
      <c r="D64" s="206" t="s">
        <v>11</v>
      </c>
      <c r="E64" s="207">
        <v>208</v>
      </c>
      <c r="F64" s="208"/>
      <c r="G64" s="209">
        <f t="shared" si="2"/>
        <v>0</v>
      </c>
    </row>
    <row r="65" spans="1:7" s="210" customFormat="1" ht="12" outlineLevel="2">
      <c r="A65" s="203">
        <v>16</v>
      </c>
      <c r="B65" s="204" t="s">
        <v>2856</v>
      </c>
      <c r="C65" s="205" t="s">
        <v>2857</v>
      </c>
      <c r="D65" s="206" t="s">
        <v>47</v>
      </c>
      <c r="E65" s="207">
        <v>96</v>
      </c>
      <c r="F65" s="208"/>
      <c r="G65" s="209">
        <f t="shared" si="2"/>
        <v>0</v>
      </c>
    </row>
    <row r="66" spans="1:7" s="210" customFormat="1" ht="12" outlineLevel="2">
      <c r="A66" s="203">
        <v>17</v>
      </c>
      <c r="B66" s="204" t="s">
        <v>2858</v>
      </c>
      <c r="C66" s="205" t="s">
        <v>2859</v>
      </c>
      <c r="D66" s="206" t="s">
        <v>47</v>
      </c>
      <c r="E66" s="207">
        <v>76</v>
      </c>
      <c r="F66" s="208"/>
      <c r="G66" s="209">
        <f t="shared" si="2"/>
        <v>0</v>
      </c>
    </row>
    <row r="67" spans="1:7" s="210" customFormat="1" ht="12" outlineLevel="2">
      <c r="A67" s="203">
        <v>18</v>
      </c>
      <c r="B67" s="204" t="s">
        <v>2860</v>
      </c>
      <c r="C67" s="205" t="s">
        <v>2861</v>
      </c>
      <c r="D67" s="206" t="s">
        <v>2862</v>
      </c>
      <c r="E67" s="207">
        <v>10</v>
      </c>
      <c r="F67" s="208"/>
      <c r="G67" s="209">
        <f t="shared" si="2"/>
        <v>0</v>
      </c>
    </row>
    <row r="68" spans="1:7" s="210" customFormat="1" ht="12" outlineLevel="2">
      <c r="A68" s="203">
        <v>19</v>
      </c>
      <c r="B68" s="204" t="s">
        <v>2863</v>
      </c>
      <c r="C68" s="205" t="s">
        <v>2864</v>
      </c>
      <c r="D68" s="206" t="s">
        <v>47</v>
      </c>
      <c r="E68" s="207">
        <v>1</v>
      </c>
      <c r="F68" s="208"/>
      <c r="G68" s="209">
        <f t="shared" si="2"/>
        <v>0</v>
      </c>
    </row>
    <row r="69" spans="1:7" s="210" customFormat="1" ht="12" outlineLevel="2">
      <c r="A69" s="203">
        <v>20</v>
      </c>
      <c r="B69" s="204" t="s">
        <v>2865</v>
      </c>
      <c r="C69" s="205" t="s">
        <v>2866</v>
      </c>
      <c r="D69" s="206" t="s">
        <v>47</v>
      </c>
      <c r="E69" s="207">
        <v>2</v>
      </c>
      <c r="F69" s="208"/>
      <c r="G69" s="209">
        <f t="shared" si="2"/>
        <v>0</v>
      </c>
    </row>
    <row r="70" spans="1:7" s="210" customFormat="1" ht="24" outlineLevel="2">
      <c r="A70" s="203">
        <v>21</v>
      </c>
      <c r="B70" s="204" t="s">
        <v>2867</v>
      </c>
      <c r="C70" s="205" t="s">
        <v>2868</v>
      </c>
      <c r="D70" s="206" t="s">
        <v>2869</v>
      </c>
      <c r="E70" s="207">
        <v>8</v>
      </c>
      <c r="F70" s="208"/>
      <c r="G70" s="209">
        <f t="shared" si="2"/>
        <v>0</v>
      </c>
    </row>
    <row r="71" spans="1:7" s="210" customFormat="1" ht="12" outlineLevel="2">
      <c r="A71" s="203">
        <v>22</v>
      </c>
      <c r="B71" s="204" t="s">
        <v>2870</v>
      </c>
      <c r="C71" s="205" t="s">
        <v>2871</v>
      </c>
      <c r="D71" s="206" t="s">
        <v>11</v>
      </c>
      <c r="E71" s="207">
        <v>1134</v>
      </c>
      <c r="F71" s="208"/>
      <c r="G71" s="209">
        <f t="shared" si="2"/>
        <v>0</v>
      </c>
    </row>
    <row r="72" spans="1:7" s="210" customFormat="1" ht="12" outlineLevel="2">
      <c r="A72" s="203">
        <v>23</v>
      </c>
      <c r="B72" s="204" t="s">
        <v>2872</v>
      </c>
      <c r="C72" s="205" t="s">
        <v>2873</v>
      </c>
      <c r="D72" s="206" t="s">
        <v>11</v>
      </c>
      <c r="E72" s="207">
        <v>1134</v>
      </c>
      <c r="F72" s="208"/>
      <c r="G72" s="209">
        <f t="shared" si="2"/>
        <v>0</v>
      </c>
    </row>
    <row r="73" spans="1:7" s="210" customFormat="1" ht="12" outlineLevel="2">
      <c r="A73" s="203">
        <v>24</v>
      </c>
      <c r="B73" s="204" t="s">
        <v>2874</v>
      </c>
      <c r="C73" s="205" t="s">
        <v>2875</v>
      </c>
      <c r="D73" s="206" t="s">
        <v>0</v>
      </c>
      <c r="E73" s="207">
        <f>SUM(G50:G72)/100</f>
        <v>0</v>
      </c>
      <c r="F73" s="208"/>
      <c r="G73" s="209">
        <f t="shared" si="2"/>
        <v>0</v>
      </c>
    </row>
    <row r="74" spans="1:7" s="217" customFormat="1" ht="12.75" customHeight="1" outlineLevel="2">
      <c r="A74" s="211"/>
      <c r="B74" s="212"/>
      <c r="C74" s="213"/>
      <c r="D74" s="212"/>
      <c r="E74" s="214"/>
      <c r="F74" s="215"/>
      <c r="G74" s="216"/>
    </row>
    <row r="75" spans="1:7" s="202" customFormat="1" ht="16.5" customHeight="1" outlineLevel="1">
      <c r="A75" s="197"/>
      <c r="B75" s="198"/>
      <c r="C75" s="198" t="s">
        <v>2876</v>
      </c>
      <c r="D75" s="196"/>
      <c r="E75" s="199"/>
      <c r="F75" s="200"/>
      <c r="G75" s="201">
        <f>SUBTOTAL(9,G76:G90)</f>
        <v>0</v>
      </c>
    </row>
    <row r="76" spans="1:7" s="210" customFormat="1" ht="12" outlineLevel="2">
      <c r="A76" s="203">
        <v>1</v>
      </c>
      <c r="B76" s="204" t="s">
        <v>2877</v>
      </c>
      <c r="C76" s="205" t="s">
        <v>2878</v>
      </c>
      <c r="D76" s="206" t="s">
        <v>2764</v>
      </c>
      <c r="E76" s="207">
        <v>23</v>
      </c>
      <c r="F76" s="208"/>
      <c r="G76" s="209">
        <f t="shared" ref="G76:G89" si="3">E76*F76</f>
        <v>0</v>
      </c>
    </row>
    <row r="77" spans="1:7" s="210" customFormat="1" ht="24" outlineLevel="2">
      <c r="A77" s="203">
        <v>2</v>
      </c>
      <c r="B77" s="204" t="s">
        <v>2879</v>
      </c>
      <c r="C77" s="205" t="s">
        <v>2880</v>
      </c>
      <c r="D77" s="206" t="s">
        <v>2869</v>
      </c>
      <c r="E77" s="207">
        <v>23</v>
      </c>
      <c r="F77" s="208"/>
      <c r="G77" s="209">
        <f t="shared" si="3"/>
        <v>0</v>
      </c>
    </row>
    <row r="78" spans="1:7" s="210" customFormat="1" ht="12" outlineLevel="2">
      <c r="A78" s="203">
        <v>3</v>
      </c>
      <c r="B78" s="204" t="s">
        <v>2881</v>
      </c>
      <c r="C78" s="205" t="s">
        <v>2882</v>
      </c>
      <c r="D78" s="206" t="s">
        <v>2869</v>
      </c>
      <c r="E78" s="207">
        <v>2</v>
      </c>
      <c r="F78" s="208"/>
      <c r="G78" s="209">
        <f t="shared" si="3"/>
        <v>0</v>
      </c>
    </row>
    <row r="79" spans="1:7" s="210" customFormat="1" ht="12" outlineLevel="2">
      <c r="A79" s="203">
        <v>4</v>
      </c>
      <c r="B79" s="204" t="s">
        <v>2883</v>
      </c>
      <c r="C79" s="205" t="s">
        <v>2884</v>
      </c>
      <c r="D79" s="206" t="s">
        <v>2869</v>
      </c>
      <c r="E79" s="207">
        <v>26</v>
      </c>
      <c r="F79" s="208"/>
      <c r="G79" s="209">
        <f t="shared" si="3"/>
        <v>0</v>
      </c>
    </row>
    <row r="80" spans="1:7" s="210" customFormat="1" ht="12" outlineLevel="2">
      <c r="A80" s="203">
        <v>5</v>
      </c>
      <c r="B80" s="204" t="s">
        <v>2885</v>
      </c>
      <c r="C80" s="205" t="s">
        <v>2886</v>
      </c>
      <c r="D80" s="206" t="s">
        <v>2869</v>
      </c>
      <c r="E80" s="207">
        <v>2</v>
      </c>
      <c r="F80" s="208"/>
      <c r="G80" s="209">
        <f t="shared" si="3"/>
        <v>0</v>
      </c>
    </row>
    <row r="81" spans="1:7" s="210" customFormat="1" ht="12" outlineLevel="2">
      <c r="A81" s="203">
        <v>6</v>
      </c>
      <c r="B81" s="204" t="s">
        <v>2887</v>
      </c>
      <c r="C81" s="205" t="s">
        <v>2888</v>
      </c>
      <c r="D81" s="206" t="s">
        <v>2869</v>
      </c>
      <c r="E81" s="207">
        <v>8</v>
      </c>
      <c r="F81" s="208"/>
      <c r="G81" s="209">
        <f t="shared" si="3"/>
        <v>0</v>
      </c>
    </row>
    <row r="82" spans="1:7" s="210" customFormat="1" ht="24" outlineLevel="2">
      <c r="A82" s="203">
        <v>7</v>
      </c>
      <c r="B82" s="204" t="s">
        <v>2889</v>
      </c>
      <c r="C82" s="205" t="s">
        <v>2890</v>
      </c>
      <c r="D82" s="206" t="s">
        <v>2869</v>
      </c>
      <c r="E82" s="207">
        <v>8</v>
      </c>
      <c r="F82" s="208"/>
      <c r="G82" s="209">
        <f t="shared" si="3"/>
        <v>0</v>
      </c>
    </row>
    <row r="83" spans="1:7" s="210" customFormat="1" ht="12" outlineLevel="2">
      <c r="A83" s="203">
        <v>8</v>
      </c>
      <c r="B83" s="204" t="s">
        <v>2891</v>
      </c>
      <c r="C83" s="205" t="s">
        <v>2892</v>
      </c>
      <c r="D83" s="206" t="s">
        <v>2869</v>
      </c>
      <c r="E83" s="207">
        <v>2</v>
      </c>
      <c r="F83" s="208"/>
      <c r="G83" s="209">
        <f t="shared" si="3"/>
        <v>0</v>
      </c>
    </row>
    <row r="84" spans="1:7" s="210" customFormat="1" ht="12" outlineLevel="2">
      <c r="A84" s="203">
        <v>9</v>
      </c>
      <c r="B84" s="204" t="s">
        <v>2893</v>
      </c>
      <c r="C84" s="205" t="s">
        <v>2894</v>
      </c>
      <c r="D84" s="206" t="s">
        <v>2869</v>
      </c>
      <c r="E84" s="207">
        <v>84</v>
      </c>
      <c r="F84" s="208"/>
      <c r="G84" s="209">
        <f t="shared" si="3"/>
        <v>0</v>
      </c>
    </row>
    <row r="85" spans="1:7" s="210" customFormat="1" ht="24" outlineLevel="2">
      <c r="A85" s="203">
        <v>10</v>
      </c>
      <c r="B85" s="204" t="s">
        <v>2895</v>
      </c>
      <c r="C85" s="205" t="s">
        <v>2896</v>
      </c>
      <c r="D85" s="206" t="s">
        <v>2869</v>
      </c>
      <c r="E85" s="207">
        <v>3</v>
      </c>
      <c r="F85" s="208"/>
      <c r="G85" s="209">
        <f t="shared" si="3"/>
        <v>0</v>
      </c>
    </row>
    <row r="86" spans="1:7" s="210" customFormat="1" ht="12" outlineLevel="2">
      <c r="A86" s="203">
        <v>11</v>
      </c>
      <c r="B86" s="204" t="s">
        <v>2897</v>
      </c>
      <c r="C86" s="205" t="s">
        <v>2898</v>
      </c>
      <c r="D86" s="206" t="s">
        <v>2869</v>
      </c>
      <c r="E86" s="207">
        <v>26</v>
      </c>
      <c r="F86" s="208"/>
      <c r="G86" s="209">
        <f t="shared" si="3"/>
        <v>0</v>
      </c>
    </row>
    <row r="87" spans="1:7" s="210" customFormat="1" ht="12" outlineLevel="2">
      <c r="A87" s="203">
        <v>12</v>
      </c>
      <c r="B87" s="204" t="s">
        <v>2899</v>
      </c>
      <c r="C87" s="205" t="s">
        <v>2900</v>
      </c>
      <c r="D87" s="206" t="s">
        <v>2869</v>
      </c>
      <c r="E87" s="207">
        <v>1</v>
      </c>
      <c r="F87" s="208"/>
      <c r="G87" s="209">
        <f t="shared" si="3"/>
        <v>0</v>
      </c>
    </row>
    <row r="88" spans="1:7" s="210" customFormat="1" ht="12" outlineLevel="2">
      <c r="A88" s="203">
        <v>13</v>
      </c>
      <c r="B88" s="204" t="s">
        <v>2901</v>
      </c>
      <c r="C88" s="205" t="s">
        <v>2902</v>
      </c>
      <c r="D88" s="206" t="s">
        <v>2869</v>
      </c>
      <c r="E88" s="207">
        <v>10</v>
      </c>
      <c r="F88" s="208"/>
      <c r="G88" s="209">
        <f t="shared" si="3"/>
        <v>0</v>
      </c>
    </row>
    <row r="89" spans="1:7" s="210" customFormat="1" ht="12" outlineLevel="2">
      <c r="A89" s="203">
        <v>14</v>
      </c>
      <c r="B89" s="204" t="s">
        <v>2903</v>
      </c>
      <c r="C89" s="205" t="s">
        <v>2904</v>
      </c>
      <c r="D89" s="206" t="s">
        <v>0</v>
      </c>
      <c r="E89" s="207">
        <f>SUM(G76:G88)/100</f>
        <v>0</v>
      </c>
      <c r="F89" s="208"/>
      <c r="G89" s="209">
        <f t="shared" si="3"/>
        <v>0</v>
      </c>
    </row>
    <row r="90" spans="1:7" s="217" customFormat="1" ht="12.75" customHeight="1" outlineLevel="2">
      <c r="A90" s="211"/>
      <c r="B90" s="212"/>
      <c r="C90" s="213"/>
      <c r="D90" s="212"/>
      <c r="E90" s="214"/>
      <c r="F90" s="215"/>
      <c r="G90" s="216"/>
    </row>
    <row r="91" spans="1:7" s="202" customFormat="1" ht="16.5" customHeight="1" outlineLevel="1">
      <c r="A91" s="197"/>
      <c r="B91" s="198"/>
      <c r="C91" s="198" t="s">
        <v>2905</v>
      </c>
      <c r="D91" s="196"/>
      <c r="E91" s="199"/>
      <c r="F91" s="200"/>
      <c r="G91" s="201">
        <f>SUBTOTAL(9,G92:G95)</f>
        <v>0</v>
      </c>
    </row>
    <row r="92" spans="1:7" s="210" customFormat="1" ht="12" outlineLevel="2">
      <c r="A92" s="203">
        <v>1</v>
      </c>
      <c r="B92" s="204" t="s">
        <v>2906</v>
      </c>
      <c r="C92" s="205" t="s">
        <v>2907</v>
      </c>
      <c r="D92" s="206" t="s">
        <v>2869</v>
      </c>
      <c r="E92" s="207">
        <v>1</v>
      </c>
      <c r="F92" s="208"/>
      <c r="G92" s="209">
        <f>E92*F92</f>
        <v>0</v>
      </c>
    </row>
    <row r="93" spans="1:7" s="210" customFormat="1" ht="24" outlineLevel="2">
      <c r="A93" s="203">
        <v>2</v>
      </c>
      <c r="B93" s="204" t="s">
        <v>2908</v>
      </c>
      <c r="C93" s="205" t="s">
        <v>2909</v>
      </c>
      <c r="D93" s="206" t="s">
        <v>2869</v>
      </c>
      <c r="E93" s="207">
        <v>23</v>
      </c>
      <c r="F93" s="208"/>
      <c r="G93" s="209">
        <f>E93*F93</f>
        <v>0</v>
      </c>
    </row>
    <row r="94" spans="1:7" s="210" customFormat="1" ht="12" outlineLevel="2">
      <c r="A94" s="203">
        <v>3</v>
      </c>
      <c r="B94" s="204" t="s">
        <v>2910</v>
      </c>
      <c r="C94" s="205" t="s">
        <v>2911</v>
      </c>
      <c r="D94" s="206" t="s">
        <v>0</v>
      </c>
      <c r="E94" s="207">
        <f>SUM(G92:G93)/100</f>
        <v>0</v>
      </c>
      <c r="F94" s="208"/>
      <c r="G94" s="209">
        <f>E94*F94</f>
        <v>0</v>
      </c>
    </row>
    <row r="95" spans="1:7" s="217" customFormat="1" ht="12.75" customHeight="1" outlineLevel="2">
      <c r="A95" s="211"/>
      <c r="B95" s="212"/>
      <c r="C95" s="213"/>
      <c r="D95" s="212"/>
      <c r="E95" s="214"/>
      <c r="F95" s="215"/>
      <c r="G95" s="216"/>
    </row>
    <row r="96" spans="1:7" s="217" customFormat="1" ht="12.75" customHeight="1" outlineLevel="1">
      <c r="A96" s="211"/>
      <c r="B96" s="212"/>
      <c r="C96" s="213"/>
      <c r="D96" s="212"/>
      <c r="E96" s="214"/>
      <c r="F96" s="215"/>
      <c r="G96" s="216"/>
    </row>
    <row r="97" spans="1:7" s="217" customFormat="1" ht="12.75" customHeight="1">
      <c r="A97" s="211"/>
      <c r="B97" s="212"/>
      <c r="C97" s="213"/>
      <c r="D97" s="212"/>
      <c r="E97" s="214"/>
      <c r="F97" s="215"/>
      <c r="G97" s="216"/>
    </row>
    <row r="98" spans="1:7" s="217" customFormat="1" ht="12.75" customHeight="1">
      <c r="A98" s="211"/>
      <c r="B98" s="212"/>
      <c r="C98" s="213"/>
      <c r="D98" s="212"/>
      <c r="E98" s="214"/>
      <c r="F98" s="215"/>
      <c r="G98" s="216"/>
    </row>
  </sheetData>
  <pageMargins left="0.39370078740157483" right="0.39370078740157483" top="0.59055118110236227" bottom="0.59055118110236227" header="0.39370078740157483" footer="0.39370078740157483"/>
  <pageSetup paperSize="9" scale="90" fitToHeight="9999" orientation="landscape" horizontalDpi="300" verticalDpi="300" r:id="rId1"/>
  <headerFooter alignWithMargins="0">
    <oddFooter>&amp;C&amp;8&amp;P z &amp;N&amp;R&amp;8&amp;A]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O162"/>
  <sheetViews>
    <sheetView showGridLines="0" view="pageBreakPreview" zoomScaleNormal="100" zoomScaleSheetLayoutView="100" workbookViewId="0">
      <pane ySplit="4" topLeftCell="A5" activePane="bottomLeft" state="frozen"/>
      <selection pane="bottomLeft" activeCell="A5" sqref="A5"/>
    </sheetView>
  </sheetViews>
  <sheetFormatPr defaultRowHeight="12" outlineLevelRow="1"/>
  <cols>
    <col min="1" max="1" width="9.140625" style="283"/>
    <col min="2" max="2" width="61.85546875" style="284" customWidth="1"/>
    <col min="3" max="4" width="9.140625" style="283"/>
    <col min="5" max="5" width="11" style="283" bestFit="1" customWidth="1"/>
    <col min="6" max="6" width="10" style="283" bestFit="1" customWidth="1"/>
    <col min="7" max="7" width="13.42578125" style="283" customWidth="1"/>
    <col min="8" max="16384" width="9.140625" style="283"/>
  </cols>
  <sheetData>
    <row r="1" spans="1:15" s="168" customFormat="1" ht="21.6" customHeight="1">
      <c r="A1" s="160"/>
      <c r="B1" s="162" t="s">
        <v>2626</v>
      </c>
      <c r="D1" s="161"/>
      <c r="E1" s="163"/>
      <c r="F1" s="164"/>
      <c r="G1" s="163"/>
      <c r="H1" s="167"/>
      <c r="I1" s="164"/>
      <c r="J1" s="164"/>
      <c r="K1" s="164"/>
    </row>
    <row r="2" spans="1:15" s="168" customFormat="1" ht="21.6" customHeight="1">
      <c r="A2" s="160"/>
      <c r="B2" s="169" t="s">
        <v>2913</v>
      </c>
      <c r="D2" s="161"/>
      <c r="E2" s="163"/>
      <c r="F2" s="164"/>
      <c r="G2" s="163"/>
      <c r="H2" s="167"/>
      <c r="I2" s="164"/>
      <c r="J2" s="164"/>
      <c r="K2" s="164"/>
    </row>
    <row r="3" spans="1:15" s="168" customFormat="1" ht="21.6" customHeight="1">
      <c r="A3" s="160"/>
      <c r="B3" s="169" t="s">
        <v>2915</v>
      </c>
      <c r="C3" s="169"/>
      <c r="D3" s="161"/>
      <c r="E3" s="163"/>
      <c r="F3" s="164"/>
      <c r="G3" s="163"/>
      <c r="H3" s="167"/>
      <c r="I3" s="164"/>
      <c r="J3" s="164"/>
      <c r="K3" s="164"/>
    </row>
    <row r="4" spans="1:15" s="192" customFormat="1" ht="23.25" customHeight="1" thickBot="1">
      <c r="A4" s="190" t="s">
        <v>90</v>
      </c>
      <c r="B4" s="191" t="s">
        <v>58</v>
      </c>
      <c r="C4" s="190" t="s">
        <v>29</v>
      </c>
      <c r="D4" s="190" t="s">
        <v>442</v>
      </c>
      <c r="E4" s="282" t="s">
        <v>3004</v>
      </c>
      <c r="F4" s="282" t="s">
        <v>3005</v>
      </c>
      <c r="G4" s="190" t="s">
        <v>56</v>
      </c>
    </row>
    <row r="5" spans="1:15" s="189" customFormat="1" ht="11.25" customHeight="1">
      <c r="A5" s="193"/>
      <c r="B5" s="194"/>
      <c r="C5" s="195"/>
      <c r="D5" s="196"/>
      <c r="E5" s="193"/>
      <c r="F5" s="193"/>
      <c r="G5" s="193"/>
    </row>
    <row r="6" spans="1:15" s="288" customFormat="1" ht="15">
      <c r="A6" s="105"/>
      <c r="B6" s="105" t="s">
        <v>3057</v>
      </c>
      <c r="C6" s="105"/>
      <c r="D6" s="105"/>
      <c r="E6" s="105"/>
      <c r="F6" s="105"/>
      <c r="G6" s="109">
        <f>SUBTOTAL(9,G7:G42)</f>
        <v>0</v>
      </c>
      <c r="H6" s="286"/>
      <c r="I6" s="287"/>
      <c r="J6" s="285"/>
      <c r="K6" s="287"/>
    </row>
    <row r="7" spans="1:15" ht="17.25" customHeight="1">
      <c r="A7" s="289"/>
      <c r="B7" s="289" t="s">
        <v>3057</v>
      </c>
      <c r="C7" s="290"/>
      <c r="D7" s="291"/>
      <c r="E7" s="290"/>
      <c r="F7" s="290"/>
      <c r="G7" s="292">
        <f>SUBTOTAL(9,G8:G42)</f>
        <v>0</v>
      </c>
      <c r="H7" s="293"/>
      <c r="I7" s="294"/>
      <c r="J7" s="290"/>
      <c r="K7" s="294"/>
      <c r="L7" s="295"/>
      <c r="M7" s="295"/>
      <c r="N7" s="295"/>
      <c r="O7" s="295"/>
    </row>
    <row r="8" spans="1:15" outlineLevel="1">
      <c r="A8" s="296" t="s">
        <v>3058</v>
      </c>
      <c r="B8" s="297" t="s">
        <v>3059</v>
      </c>
      <c r="C8" s="298" t="s">
        <v>2764</v>
      </c>
      <c r="D8" s="299">
        <v>26</v>
      </c>
      <c r="E8" s="300"/>
      <c r="F8" s="300"/>
      <c r="G8" s="301">
        <f>D8*E8+F8*D8</f>
        <v>0</v>
      </c>
    </row>
    <row r="9" spans="1:15" outlineLevel="1">
      <c r="A9" s="296" t="s">
        <v>3058</v>
      </c>
      <c r="B9" s="297" t="s">
        <v>3060</v>
      </c>
      <c r="C9" s="298" t="s">
        <v>2764</v>
      </c>
      <c r="D9" s="299">
        <v>14</v>
      </c>
      <c r="E9" s="300"/>
      <c r="F9" s="300"/>
      <c r="G9" s="301">
        <f t="shared" ref="G9:G42" si="0">D9*E9</f>
        <v>0</v>
      </c>
    </row>
    <row r="10" spans="1:15" outlineLevel="1">
      <c r="A10" s="296" t="s">
        <v>3058</v>
      </c>
      <c r="B10" s="297" t="s">
        <v>3061</v>
      </c>
      <c r="C10" s="298" t="s">
        <v>2764</v>
      </c>
      <c r="D10" s="299">
        <v>12</v>
      </c>
      <c r="E10" s="300"/>
      <c r="F10" s="300"/>
      <c r="G10" s="301">
        <f t="shared" si="0"/>
        <v>0</v>
      </c>
    </row>
    <row r="11" spans="1:15" outlineLevel="1">
      <c r="A11" s="296" t="s">
        <v>3058</v>
      </c>
      <c r="B11" s="297" t="s">
        <v>3062</v>
      </c>
      <c r="C11" s="298" t="s">
        <v>2764</v>
      </c>
      <c r="D11" s="299">
        <v>43</v>
      </c>
      <c r="E11" s="300"/>
      <c r="F11" s="300"/>
      <c r="G11" s="301">
        <f t="shared" si="0"/>
        <v>0</v>
      </c>
    </row>
    <row r="12" spans="1:15" outlineLevel="1">
      <c r="A12" s="296" t="s">
        <v>3058</v>
      </c>
      <c r="B12" s="297" t="s">
        <v>3063</v>
      </c>
      <c r="C12" s="298" t="s">
        <v>2764</v>
      </c>
      <c r="D12" s="299">
        <v>1</v>
      </c>
      <c r="E12" s="300"/>
      <c r="F12" s="300"/>
      <c r="G12" s="301">
        <f t="shared" si="0"/>
        <v>0</v>
      </c>
    </row>
    <row r="13" spans="1:15" outlineLevel="1">
      <c r="A13" s="296" t="s">
        <v>3058</v>
      </c>
      <c r="B13" s="297" t="s">
        <v>3064</v>
      </c>
      <c r="C13" s="298" t="s">
        <v>2764</v>
      </c>
      <c r="D13" s="299">
        <v>5</v>
      </c>
      <c r="E13" s="300"/>
      <c r="F13" s="300"/>
      <c r="G13" s="301">
        <f t="shared" si="0"/>
        <v>0</v>
      </c>
    </row>
    <row r="14" spans="1:15" outlineLevel="1">
      <c r="A14" s="296" t="s">
        <v>3058</v>
      </c>
      <c r="B14" s="297" t="s">
        <v>3065</v>
      </c>
      <c r="C14" s="298" t="s">
        <v>2764</v>
      </c>
      <c r="D14" s="299">
        <v>3</v>
      </c>
      <c r="E14" s="300"/>
      <c r="F14" s="300"/>
      <c r="G14" s="301">
        <f t="shared" si="0"/>
        <v>0</v>
      </c>
    </row>
    <row r="15" spans="1:15" outlineLevel="1">
      <c r="A15" s="296" t="s">
        <v>3058</v>
      </c>
      <c r="B15" s="297" t="s">
        <v>3066</v>
      </c>
      <c r="C15" s="298" t="s">
        <v>11</v>
      </c>
      <c r="D15" s="299">
        <v>15</v>
      </c>
      <c r="E15" s="300"/>
      <c r="F15" s="300"/>
      <c r="G15" s="301">
        <f t="shared" si="0"/>
        <v>0</v>
      </c>
    </row>
    <row r="16" spans="1:15" outlineLevel="1">
      <c r="A16" s="296" t="s">
        <v>3058</v>
      </c>
      <c r="B16" s="297" t="s">
        <v>3067</v>
      </c>
      <c r="C16" s="298" t="s">
        <v>11</v>
      </c>
      <c r="D16" s="299">
        <v>38</v>
      </c>
      <c r="E16" s="300"/>
      <c r="F16" s="300"/>
      <c r="G16" s="301">
        <f t="shared" si="0"/>
        <v>0</v>
      </c>
    </row>
    <row r="17" spans="1:7" outlineLevel="1">
      <c r="A17" s="296" t="s">
        <v>3058</v>
      </c>
      <c r="B17" s="297" t="s">
        <v>3068</v>
      </c>
      <c r="C17" s="298" t="s">
        <v>11</v>
      </c>
      <c r="D17" s="299">
        <v>102</v>
      </c>
      <c r="E17" s="300"/>
      <c r="F17" s="300"/>
      <c r="G17" s="301">
        <f t="shared" si="0"/>
        <v>0</v>
      </c>
    </row>
    <row r="18" spans="1:7" outlineLevel="1">
      <c r="A18" s="296" t="s">
        <v>3058</v>
      </c>
      <c r="B18" s="297" t="s">
        <v>3069</v>
      </c>
      <c r="C18" s="298" t="s">
        <v>11</v>
      </c>
      <c r="D18" s="299">
        <v>0.5</v>
      </c>
      <c r="E18" s="300"/>
      <c r="F18" s="300"/>
      <c r="G18" s="301">
        <f t="shared" si="0"/>
        <v>0</v>
      </c>
    </row>
    <row r="19" spans="1:7" outlineLevel="1">
      <c r="A19" s="296" t="s">
        <v>3058</v>
      </c>
      <c r="B19" s="297" t="s">
        <v>3070</v>
      </c>
      <c r="C19" s="298" t="s">
        <v>11</v>
      </c>
      <c r="D19" s="299">
        <v>28</v>
      </c>
      <c r="E19" s="300"/>
      <c r="F19" s="300"/>
      <c r="G19" s="301">
        <f t="shared" si="0"/>
        <v>0</v>
      </c>
    </row>
    <row r="20" spans="1:7" outlineLevel="1">
      <c r="A20" s="296" t="s">
        <v>3058</v>
      </c>
      <c r="B20" s="297" t="s">
        <v>3071</v>
      </c>
      <c r="C20" s="298" t="s">
        <v>11</v>
      </c>
      <c r="D20" s="299">
        <v>1</v>
      </c>
      <c r="E20" s="300"/>
      <c r="F20" s="300"/>
      <c r="G20" s="301">
        <f t="shared" si="0"/>
        <v>0</v>
      </c>
    </row>
    <row r="21" spans="1:7" outlineLevel="1">
      <c r="A21" s="296" t="s">
        <v>3058</v>
      </c>
      <c r="B21" s="297" t="s">
        <v>3072</v>
      </c>
      <c r="C21" s="298" t="s">
        <v>11</v>
      </c>
      <c r="D21" s="299">
        <v>5</v>
      </c>
      <c r="E21" s="300"/>
      <c r="F21" s="300"/>
      <c r="G21" s="301">
        <f t="shared" si="0"/>
        <v>0</v>
      </c>
    </row>
    <row r="22" spans="1:7" outlineLevel="1">
      <c r="A22" s="296" t="s">
        <v>3058</v>
      </c>
      <c r="B22" s="297" t="s">
        <v>3073</v>
      </c>
      <c r="C22" s="298" t="s">
        <v>11</v>
      </c>
      <c r="D22" s="299">
        <v>3</v>
      </c>
      <c r="E22" s="300"/>
      <c r="F22" s="300"/>
      <c r="G22" s="301">
        <f t="shared" si="0"/>
        <v>0</v>
      </c>
    </row>
    <row r="23" spans="1:7" outlineLevel="1">
      <c r="A23" s="296" t="s">
        <v>3074</v>
      </c>
      <c r="B23" s="297" t="s">
        <v>3075</v>
      </c>
      <c r="C23" s="298" t="s">
        <v>2764</v>
      </c>
      <c r="D23" s="299">
        <v>1</v>
      </c>
      <c r="E23" s="300"/>
      <c r="F23" s="300"/>
      <c r="G23" s="301">
        <f t="shared" si="0"/>
        <v>0</v>
      </c>
    </row>
    <row r="24" spans="1:7" outlineLevel="1">
      <c r="A24" s="296" t="s">
        <v>3076</v>
      </c>
      <c r="B24" s="297" t="s">
        <v>3077</v>
      </c>
      <c r="C24" s="298" t="s">
        <v>2764</v>
      </c>
      <c r="D24" s="299">
        <v>5</v>
      </c>
      <c r="E24" s="300"/>
      <c r="F24" s="300"/>
      <c r="G24" s="301">
        <f t="shared" si="0"/>
        <v>0</v>
      </c>
    </row>
    <row r="25" spans="1:7" outlineLevel="1">
      <c r="A25" s="296" t="s">
        <v>3078</v>
      </c>
      <c r="B25" s="297" t="s">
        <v>3079</v>
      </c>
      <c r="C25" s="298" t="s">
        <v>2764</v>
      </c>
      <c r="D25" s="299">
        <v>12</v>
      </c>
      <c r="E25" s="300"/>
      <c r="F25" s="300"/>
      <c r="G25" s="301">
        <f t="shared" si="0"/>
        <v>0</v>
      </c>
    </row>
    <row r="26" spans="1:7" outlineLevel="1">
      <c r="A26" s="296" t="s">
        <v>3080</v>
      </c>
      <c r="B26" s="297" t="s">
        <v>3081</v>
      </c>
      <c r="C26" s="298" t="s">
        <v>2764</v>
      </c>
      <c r="D26" s="299">
        <v>3</v>
      </c>
      <c r="E26" s="300"/>
      <c r="F26" s="300"/>
      <c r="G26" s="301">
        <f t="shared" si="0"/>
        <v>0</v>
      </c>
    </row>
    <row r="27" spans="1:7" outlineLevel="1">
      <c r="A27" s="296" t="s">
        <v>3082</v>
      </c>
      <c r="B27" s="297" t="s">
        <v>3083</v>
      </c>
      <c r="C27" s="298" t="s">
        <v>2764</v>
      </c>
      <c r="D27" s="299">
        <v>12</v>
      </c>
      <c r="E27" s="300"/>
      <c r="F27" s="300"/>
      <c r="G27" s="301">
        <f t="shared" si="0"/>
        <v>0</v>
      </c>
    </row>
    <row r="28" spans="1:7" outlineLevel="1">
      <c r="A28" s="296" t="s">
        <v>3084</v>
      </c>
      <c r="B28" s="297" t="s">
        <v>3085</v>
      </c>
      <c r="C28" s="298" t="s">
        <v>2764</v>
      </c>
      <c r="D28" s="299">
        <v>2</v>
      </c>
      <c r="E28" s="300"/>
      <c r="F28" s="300"/>
      <c r="G28" s="301">
        <f t="shared" si="0"/>
        <v>0</v>
      </c>
    </row>
    <row r="29" spans="1:7" outlineLevel="1">
      <c r="A29" s="296" t="s">
        <v>3086</v>
      </c>
      <c r="B29" s="297" t="s">
        <v>3087</v>
      </c>
      <c r="C29" s="298" t="s">
        <v>2764</v>
      </c>
      <c r="D29" s="299">
        <v>1</v>
      </c>
      <c r="E29" s="300"/>
      <c r="F29" s="300"/>
      <c r="G29" s="301">
        <f t="shared" si="0"/>
        <v>0</v>
      </c>
    </row>
    <row r="30" spans="1:7" outlineLevel="1">
      <c r="A30" s="296" t="s">
        <v>3088</v>
      </c>
      <c r="B30" s="297" t="s">
        <v>3089</v>
      </c>
      <c r="C30" s="298" t="s">
        <v>2764</v>
      </c>
      <c r="D30" s="299">
        <v>2</v>
      </c>
      <c r="E30" s="300"/>
      <c r="F30" s="300"/>
      <c r="G30" s="301">
        <f t="shared" si="0"/>
        <v>0</v>
      </c>
    </row>
    <row r="31" spans="1:7" outlineLevel="1">
      <c r="A31" s="296" t="s">
        <v>3090</v>
      </c>
      <c r="B31" s="297" t="s">
        <v>3091</v>
      </c>
      <c r="C31" s="298" t="s">
        <v>2764</v>
      </c>
      <c r="D31" s="299">
        <v>1</v>
      </c>
      <c r="E31" s="300"/>
      <c r="F31" s="300"/>
      <c r="G31" s="301">
        <f t="shared" si="0"/>
        <v>0</v>
      </c>
    </row>
    <row r="32" spans="1:7" outlineLevel="1">
      <c r="A32" s="296" t="s">
        <v>3092</v>
      </c>
      <c r="B32" s="297" t="s">
        <v>3093</v>
      </c>
      <c r="C32" s="298" t="s">
        <v>2764</v>
      </c>
      <c r="D32" s="299">
        <v>6</v>
      </c>
      <c r="E32" s="300"/>
      <c r="F32" s="300"/>
      <c r="G32" s="301">
        <f t="shared" si="0"/>
        <v>0</v>
      </c>
    </row>
    <row r="33" spans="1:15" outlineLevel="1">
      <c r="A33" s="296" t="s">
        <v>3094</v>
      </c>
      <c r="B33" s="297" t="s">
        <v>3095</v>
      </c>
      <c r="C33" s="298" t="s">
        <v>2764</v>
      </c>
      <c r="D33" s="299">
        <v>1</v>
      </c>
      <c r="E33" s="300"/>
      <c r="F33" s="300"/>
      <c r="G33" s="301">
        <f t="shared" si="0"/>
        <v>0</v>
      </c>
    </row>
    <row r="34" spans="1:15" outlineLevel="1">
      <c r="A34" s="296" t="s">
        <v>3096</v>
      </c>
      <c r="B34" s="297" t="s">
        <v>3097</v>
      </c>
      <c r="C34" s="298" t="s">
        <v>2764</v>
      </c>
      <c r="D34" s="299">
        <v>2</v>
      </c>
      <c r="E34" s="300"/>
      <c r="F34" s="300"/>
      <c r="G34" s="301">
        <f t="shared" si="0"/>
        <v>0</v>
      </c>
    </row>
    <row r="35" spans="1:15" outlineLevel="1">
      <c r="A35" s="296" t="s">
        <v>3098</v>
      </c>
      <c r="B35" s="297" t="s">
        <v>3099</v>
      </c>
      <c r="C35" s="298" t="s">
        <v>2764</v>
      </c>
      <c r="D35" s="299">
        <v>1</v>
      </c>
      <c r="E35" s="300"/>
      <c r="F35" s="300"/>
      <c r="G35" s="301">
        <f t="shared" si="0"/>
        <v>0</v>
      </c>
    </row>
    <row r="36" spans="1:15" outlineLevel="1">
      <c r="A36" s="296" t="s">
        <v>3100</v>
      </c>
      <c r="B36" s="297" t="s">
        <v>3101</v>
      </c>
      <c r="C36" s="298" t="s">
        <v>2764</v>
      </c>
      <c r="D36" s="299">
        <v>1</v>
      </c>
      <c r="E36" s="300"/>
      <c r="F36" s="300"/>
      <c r="G36" s="301">
        <f t="shared" si="0"/>
        <v>0</v>
      </c>
    </row>
    <row r="37" spans="1:15" outlineLevel="1">
      <c r="A37" s="296" t="s">
        <v>3102</v>
      </c>
      <c r="B37" s="297" t="s">
        <v>3103</v>
      </c>
      <c r="C37" s="298" t="s">
        <v>2764</v>
      </c>
      <c r="D37" s="299">
        <v>1</v>
      </c>
      <c r="E37" s="300"/>
      <c r="F37" s="300"/>
      <c r="G37" s="301">
        <f t="shared" si="0"/>
        <v>0</v>
      </c>
    </row>
    <row r="38" spans="1:15" outlineLevel="1">
      <c r="A38" s="296" t="s">
        <v>3104</v>
      </c>
      <c r="B38" s="297" t="s">
        <v>3105</v>
      </c>
      <c r="C38" s="298" t="s">
        <v>2764</v>
      </c>
      <c r="D38" s="299">
        <v>4</v>
      </c>
      <c r="E38" s="300"/>
      <c r="F38" s="300"/>
      <c r="G38" s="301">
        <f t="shared" si="0"/>
        <v>0</v>
      </c>
    </row>
    <row r="39" spans="1:15" outlineLevel="1">
      <c r="A39" s="296" t="s">
        <v>3106</v>
      </c>
      <c r="B39" s="297" t="s">
        <v>3107</v>
      </c>
      <c r="C39" s="298" t="s">
        <v>2764</v>
      </c>
      <c r="D39" s="299">
        <v>1</v>
      </c>
      <c r="E39" s="300"/>
      <c r="F39" s="300"/>
      <c r="G39" s="301">
        <f t="shared" si="0"/>
        <v>0</v>
      </c>
    </row>
    <row r="40" spans="1:15" outlineLevel="1">
      <c r="A40" s="296" t="s">
        <v>3108</v>
      </c>
      <c r="B40" s="297" t="s">
        <v>3109</v>
      </c>
      <c r="C40" s="298" t="s">
        <v>2764</v>
      </c>
      <c r="D40" s="299">
        <v>1</v>
      </c>
      <c r="E40" s="300"/>
      <c r="F40" s="300"/>
      <c r="G40" s="301">
        <f t="shared" si="0"/>
        <v>0</v>
      </c>
    </row>
    <row r="41" spans="1:15" outlineLevel="1">
      <c r="A41" s="296" t="s">
        <v>3110</v>
      </c>
      <c r="B41" s="297" t="s">
        <v>3111</v>
      </c>
      <c r="C41" s="298" t="s">
        <v>2764</v>
      </c>
      <c r="D41" s="299">
        <v>1</v>
      </c>
      <c r="E41" s="300"/>
      <c r="F41" s="300"/>
      <c r="G41" s="301">
        <f t="shared" si="0"/>
        <v>0</v>
      </c>
    </row>
    <row r="42" spans="1:15" outlineLevel="1">
      <c r="A42" s="296" t="s">
        <v>3112</v>
      </c>
      <c r="B42" s="297" t="s">
        <v>3113</v>
      </c>
      <c r="C42" s="298" t="s">
        <v>2764</v>
      </c>
      <c r="D42" s="299">
        <v>1</v>
      </c>
      <c r="E42" s="300"/>
      <c r="F42" s="300"/>
      <c r="G42" s="301">
        <f t="shared" si="0"/>
        <v>0</v>
      </c>
    </row>
    <row r="44" spans="1:15" s="288" customFormat="1" ht="15">
      <c r="A44" s="105"/>
      <c r="B44" s="105" t="s">
        <v>3114</v>
      </c>
      <c r="C44" s="105"/>
      <c r="D44" s="105"/>
      <c r="E44" s="105"/>
      <c r="F44" s="105"/>
      <c r="G44" s="109">
        <f>SUBTOTAL(9,G45:G162)</f>
        <v>0</v>
      </c>
      <c r="H44" s="286"/>
      <c r="I44" s="287"/>
      <c r="J44" s="285"/>
      <c r="K44" s="287"/>
    </row>
    <row r="45" spans="1:15" ht="17.25" customHeight="1">
      <c r="A45" s="289"/>
      <c r="B45" s="289" t="s">
        <v>3115</v>
      </c>
      <c r="C45" s="290"/>
      <c r="D45" s="291"/>
      <c r="E45" s="290"/>
      <c r="F45" s="290"/>
      <c r="G45" s="292">
        <f>SUBTOTAL(9,G46:G62)</f>
        <v>0</v>
      </c>
      <c r="H45" s="293"/>
      <c r="I45" s="294"/>
      <c r="J45" s="290"/>
      <c r="K45" s="294"/>
      <c r="L45" s="295"/>
      <c r="M45" s="295"/>
      <c r="N45" s="295"/>
      <c r="O45" s="295"/>
    </row>
    <row r="46" spans="1:15" ht="24" outlineLevel="1">
      <c r="A46" s="296">
        <v>1</v>
      </c>
      <c r="B46" s="297" t="s">
        <v>3116</v>
      </c>
      <c r="C46" s="298" t="s">
        <v>2764</v>
      </c>
      <c r="D46" s="299">
        <v>2</v>
      </c>
      <c r="E46" s="300"/>
      <c r="F46" s="300"/>
      <c r="G46" s="301">
        <f t="shared" ref="G46:G62" si="1">D46*E46</f>
        <v>0</v>
      </c>
    </row>
    <row r="47" spans="1:15" outlineLevel="1">
      <c r="A47" s="296">
        <v>2</v>
      </c>
      <c r="B47" s="297" t="s">
        <v>3117</v>
      </c>
      <c r="C47" s="298" t="s">
        <v>2764</v>
      </c>
      <c r="D47" s="299">
        <v>2</v>
      </c>
      <c r="E47" s="300"/>
      <c r="F47" s="300"/>
      <c r="G47" s="301">
        <f t="shared" si="1"/>
        <v>0</v>
      </c>
    </row>
    <row r="48" spans="1:15" outlineLevel="1">
      <c r="A48" s="296">
        <v>3</v>
      </c>
      <c r="B48" s="297" t="s">
        <v>3118</v>
      </c>
      <c r="C48" s="298" t="s">
        <v>2764</v>
      </c>
      <c r="D48" s="299">
        <v>2</v>
      </c>
      <c r="E48" s="300"/>
      <c r="F48" s="300"/>
      <c r="G48" s="301">
        <f t="shared" si="1"/>
        <v>0</v>
      </c>
    </row>
    <row r="49" spans="1:15" outlineLevel="1">
      <c r="A49" s="296">
        <v>4</v>
      </c>
      <c r="B49" s="297" t="s">
        <v>3119</v>
      </c>
      <c r="C49" s="298" t="s">
        <v>2764</v>
      </c>
      <c r="D49" s="299">
        <v>2</v>
      </c>
      <c r="E49" s="300"/>
      <c r="F49" s="300"/>
      <c r="G49" s="301">
        <f t="shared" si="1"/>
        <v>0</v>
      </c>
    </row>
    <row r="50" spans="1:15" outlineLevel="1">
      <c r="A50" s="296">
        <v>5</v>
      </c>
      <c r="B50" s="297" t="s">
        <v>3120</v>
      </c>
      <c r="C50" s="298" t="s">
        <v>2764</v>
      </c>
      <c r="D50" s="299">
        <v>1</v>
      </c>
      <c r="E50" s="300"/>
      <c r="F50" s="300"/>
      <c r="G50" s="301">
        <f t="shared" si="1"/>
        <v>0</v>
      </c>
    </row>
    <row r="51" spans="1:15" outlineLevel="1">
      <c r="A51" s="296">
        <v>6</v>
      </c>
      <c r="B51" s="297" t="s">
        <v>3121</v>
      </c>
      <c r="C51" s="298" t="s">
        <v>2764</v>
      </c>
      <c r="D51" s="299">
        <v>1</v>
      </c>
      <c r="E51" s="300"/>
      <c r="F51" s="300"/>
      <c r="G51" s="301">
        <f t="shared" si="1"/>
        <v>0</v>
      </c>
    </row>
    <row r="52" spans="1:15" outlineLevel="1">
      <c r="A52" s="296">
        <v>7</v>
      </c>
      <c r="B52" s="297" t="s">
        <v>3122</v>
      </c>
      <c r="C52" s="298" t="s">
        <v>2764</v>
      </c>
      <c r="D52" s="299">
        <v>1</v>
      </c>
      <c r="E52" s="300"/>
      <c r="F52" s="300"/>
      <c r="G52" s="301">
        <f t="shared" si="1"/>
        <v>0</v>
      </c>
    </row>
    <row r="53" spans="1:15" outlineLevel="1">
      <c r="A53" s="296">
        <v>8</v>
      </c>
      <c r="B53" s="297" t="s">
        <v>3123</v>
      </c>
      <c r="C53" s="298" t="s">
        <v>2764</v>
      </c>
      <c r="D53" s="299">
        <v>1</v>
      </c>
      <c r="E53" s="300"/>
      <c r="F53" s="300"/>
      <c r="G53" s="301">
        <f t="shared" si="1"/>
        <v>0</v>
      </c>
    </row>
    <row r="54" spans="1:15" outlineLevel="1">
      <c r="A54" s="296">
        <v>9</v>
      </c>
      <c r="B54" s="297" t="s">
        <v>3124</v>
      </c>
      <c r="C54" s="298" t="s">
        <v>2764</v>
      </c>
      <c r="D54" s="299">
        <v>1</v>
      </c>
      <c r="E54" s="300"/>
      <c r="F54" s="300"/>
      <c r="G54" s="301">
        <f t="shared" si="1"/>
        <v>0</v>
      </c>
    </row>
    <row r="55" spans="1:15" ht="24" outlineLevel="1">
      <c r="A55" s="296">
        <v>10</v>
      </c>
      <c r="B55" s="297" t="s">
        <v>3125</v>
      </c>
      <c r="C55" s="298" t="s">
        <v>2764</v>
      </c>
      <c r="D55" s="299">
        <v>1</v>
      </c>
      <c r="E55" s="300"/>
      <c r="F55" s="300"/>
      <c r="G55" s="301">
        <f t="shared" si="1"/>
        <v>0</v>
      </c>
    </row>
    <row r="56" spans="1:15" outlineLevel="1">
      <c r="A56" s="296">
        <v>11</v>
      </c>
      <c r="B56" s="297" t="s">
        <v>3126</v>
      </c>
      <c r="C56" s="298" t="s">
        <v>2764</v>
      </c>
      <c r="D56" s="299">
        <v>1</v>
      </c>
      <c r="E56" s="300"/>
      <c r="F56" s="300"/>
      <c r="G56" s="301">
        <f t="shared" si="1"/>
        <v>0</v>
      </c>
    </row>
    <row r="57" spans="1:15" outlineLevel="1">
      <c r="A57" s="296">
        <v>12</v>
      </c>
      <c r="B57" s="297" t="s">
        <v>3127</v>
      </c>
      <c r="C57" s="298" t="s">
        <v>46</v>
      </c>
      <c r="D57" s="299">
        <v>1</v>
      </c>
      <c r="E57" s="300"/>
      <c r="F57" s="300"/>
      <c r="G57" s="301">
        <f t="shared" si="1"/>
        <v>0</v>
      </c>
    </row>
    <row r="58" spans="1:15" outlineLevel="1">
      <c r="A58" s="296">
        <v>13</v>
      </c>
      <c r="B58" s="297" t="s">
        <v>3128</v>
      </c>
      <c r="C58" s="298" t="s">
        <v>46</v>
      </c>
      <c r="D58" s="299">
        <v>1</v>
      </c>
      <c r="E58" s="300"/>
      <c r="F58" s="300"/>
      <c r="G58" s="301">
        <f t="shared" si="1"/>
        <v>0</v>
      </c>
    </row>
    <row r="59" spans="1:15" ht="24" outlineLevel="1">
      <c r="A59" s="296">
        <v>14</v>
      </c>
      <c r="B59" s="297" t="s">
        <v>3129</v>
      </c>
      <c r="C59" s="298" t="s">
        <v>2764</v>
      </c>
      <c r="D59" s="299">
        <v>1</v>
      </c>
      <c r="E59" s="300"/>
      <c r="F59" s="300"/>
      <c r="G59" s="301">
        <f t="shared" si="1"/>
        <v>0</v>
      </c>
    </row>
    <row r="60" spans="1:15" ht="24" outlineLevel="1">
      <c r="A60" s="296">
        <v>15</v>
      </c>
      <c r="B60" s="297" t="s">
        <v>3130</v>
      </c>
      <c r="C60" s="298" t="s">
        <v>2764</v>
      </c>
      <c r="D60" s="299">
        <v>1</v>
      </c>
      <c r="E60" s="300"/>
      <c r="F60" s="300"/>
      <c r="G60" s="301">
        <f t="shared" si="1"/>
        <v>0</v>
      </c>
    </row>
    <row r="61" spans="1:15" ht="24" outlineLevel="1">
      <c r="A61" s="296">
        <v>16</v>
      </c>
      <c r="B61" s="297" t="s">
        <v>3131</v>
      </c>
      <c r="C61" s="298" t="s">
        <v>46</v>
      </c>
      <c r="D61" s="299">
        <v>2</v>
      </c>
      <c r="E61" s="300"/>
      <c r="F61" s="300"/>
      <c r="G61" s="301">
        <f t="shared" si="1"/>
        <v>0</v>
      </c>
    </row>
    <row r="62" spans="1:15" outlineLevel="1">
      <c r="A62" s="296">
        <v>17</v>
      </c>
      <c r="B62" s="297" t="s">
        <v>3132</v>
      </c>
      <c r="C62" s="298" t="s">
        <v>46</v>
      </c>
      <c r="D62" s="299">
        <v>1</v>
      </c>
      <c r="E62" s="300"/>
      <c r="F62" s="300"/>
      <c r="G62" s="301">
        <f t="shared" si="1"/>
        <v>0</v>
      </c>
    </row>
    <row r="63" spans="1:15" ht="17.25" customHeight="1">
      <c r="A63" s="289"/>
      <c r="B63" s="289" t="s">
        <v>3133</v>
      </c>
      <c r="C63" s="290"/>
      <c r="D63" s="291"/>
      <c r="E63" s="290"/>
      <c r="F63" s="290"/>
      <c r="G63" s="292">
        <f>SUBTOTAL(9,G64:G99)</f>
        <v>0</v>
      </c>
      <c r="H63" s="293"/>
      <c r="I63" s="294"/>
      <c r="J63" s="290"/>
      <c r="K63" s="294"/>
      <c r="L63" s="295"/>
      <c r="M63" s="295"/>
      <c r="N63" s="295"/>
      <c r="O63" s="295"/>
    </row>
    <row r="64" spans="1:15" outlineLevel="1">
      <c r="A64" s="296">
        <v>1</v>
      </c>
      <c r="B64" s="297" t="s">
        <v>3134</v>
      </c>
      <c r="C64" s="298" t="s">
        <v>2764</v>
      </c>
      <c r="D64" s="299">
        <v>141</v>
      </c>
      <c r="E64" s="300"/>
      <c r="F64" s="300"/>
      <c r="G64" s="301">
        <f t="shared" ref="G64:G99" si="2">D64*E64</f>
        <v>0</v>
      </c>
    </row>
    <row r="65" spans="1:7" outlineLevel="1">
      <c r="A65" s="296">
        <v>2</v>
      </c>
      <c r="B65" s="297" t="s">
        <v>3135</v>
      </c>
      <c r="C65" s="298" t="s">
        <v>2764</v>
      </c>
      <c r="D65" s="299">
        <v>264</v>
      </c>
      <c r="E65" s="300"/>
      <c r="F65" s="300"/>
      <c r="G65" s="301">
        <f t="shared" si="2"/>
        <v>0</v>
      </c>
    </row>
    <row r="66" spans="1:7" outlineLevel="1">
      <c r="A66" s="296">
        <v>3</v>
      </c>
      <c r="B66" s="297" t="s">
        <v>3136</v>
      </c>
      <c r="C66" s="298" t="s">
        <v>2764</v>
      </c>
      <c r="D66" s="299">
        <v>9</v>
      </c>
      <c r="E66" s="300"/>
      <c r="F66" s="300"/>
      <c r="G66" s="301">
        <f t="shared" si="2"/>
        <v>0</v>
      </c>
    </row>
    <row r="67" spans="1:7" outlineLevel="1">
      <c r="A67" s="296">
        <v>4</v>
      </c>
      <c r="B67" s="297" t="s">
        <v>3137</v>
      </c>
      <c r="C67" s="298" t="s">
        <v>2764</v>
      </c>
      <c r="D67" s="299">
        <v>2</v>
      </c>
      <c r="E67" s="300"/>
      <c r="F67" s="300"/>
      <c r="G67" s="301">
        <f t="shared" si="2"/>
        <v>0</v>
      </c>
    </row>
    <row r="68" spans="1:7" outlineLevel="1">
      <c r="A68" s="296">
        <v>5</v>
      </c>
      <c r="B68" s="297" t="s">
        <v>3138</v>
      </c>
      <c r="C68" s="298" t="s">
        <v>2764</v>
      </c>
      <c r="D68" s="299">
        <v>3</v>
      </c>
      <c r="E68" s="300"/>
      <c r="F68" s="300"/>
      <c r="G68" s="301">
        <f t="shared" si="2"/>
        <v>0</v>
      </c>
    </row>
    <row r="69" spans="1:7" outlineLevel="1">
      <c r="A69" s="296">
        <v>6</v>
      </c>
      <c r="B69" s="297" t="s">
        <v>3139</v>
      </c>
      <c r="C69" s="298" t="s">
        <v>2764</v>
      </c>
      <c r="D69" s="299">
        <v>2</v>
      </c>
      <c r="E69" s="300"/>
      <c r="F69" s="300"/>
      <c r="G69" s="301">
        <f t="shared" si="2"/>
        <v>0</v>
      </c>
    </row>
    <row r="70" spans="1:7" outlineLevel="1">
      <c r="A70" s="296">
        <v>7</v>
      </c>
      <c r="B70" s="297" t="s">
        <v>3140</v>
      </c>
      <c r="C70" s="298" t="s">
        <v>2764</v>
      </c>
      <c r="D70" s="299">
        <v>1</v>
      </c>
      <c r="E70" s="300"/>
      <c r="F70" s="300"/>
      <c r="G70" s="301">
        <f t="shared" si="2"/>
        <v>0</v>
      </c>
    </row>
    <row r="71" spans="1:7" outlineLevel="1">
      <c r="A71" s="296">
        <v>8</v>
      </c>
      <c r="B71" s="297" t="s">
        <v>3141</v>
      </c>
      <c r="C71" s="298" t="s">
        <v>2764</v>
      </c>
      <c r="D71" s="299">
        <v>5</v>
      </c>
      <c r="E71" s="300"/>
      <c r="F71" s="300"/>
      <c r="G71" s="301">
        <f t="shared" si="2"/>
        <v>0</v>
      </c>
    </row>
    <row r="72" spans="1:7" outlineLevel="1">
      <c r="A72" s="296">
        <v>9</v>
      </c>
      <c r="B72" s="297" t="s">
        <v>3142</v>
      </c>
      <c r="C72" s="298" t="s">
        <v>2764</v>
      </c>
      <c r="D72" s="299">
        <v>1</v>
      </c>
      <c r="E72" s="300"/>
      <c r="F72" s="300"/>
      <c r="G72" s="301">
        <f t="shared" si="2"/>
        <v>0</v>
      </c>
    </row>
    <row r="73" spans="1:7" outlineLevel="1">
      <c r="A73" s="296">
        <v>10</v>
      </c>
      <c r="B73" s="297" t="s">
        <v>3143</v>
      </c>
      <c r="C73" s="298" t="s">
        <v>2764</v>
      </c>
      <c r="D73" s="299">
        <v>3</v>
      </c>
      <c r="E73" s="300"/>
      <c r="F73" s="300"/>
      <c r="G73" s="301">
        <f t="shared" si="2"/>
        <v>0</v>
      </c>
    </row>
    <row r="74" spans="1:7" outlineLevel="1">
      <c r="A74" s="296">
        <v>11</v>
      </c>
      <c r="B74" s="297" t="s">
        <v>3144</v>
      </c>
      <c r="C74" s="298" t="s">
        <v>2764</v>
      </c>
      <c r="D74" s="299">
        <v>3</v>
      </c>
      <c r="E74" s="300"/>
      <c r="F74" s="300"/>
      <c r="G74" s="301">
        <f t="shared" si="2"/>
        <v>0</v>
      </c>
    </row>
    <row r="75" spans="1:7" outlineLevel="1">
      <c r="A75" s="296">
        <v>12</v>
      </c>
      <c r="B75" s="297" t="s">
        <v>3145</v>
      </c>
      <c r="C75" s="298" t="s">
        <v>2764</v>
      </c>
      <c r="D75" s="299">
        <v>7</v>
      </c>
      <c r="E75" s="300"/>
      <c r="F75" s="300"/>
      <c r="G75" s="301">
        <f t="shared" si="2"/>
        <v>0</v>
      </c>
    </row>
    <row r="76" spans="1:7" outlineLevel="1">
      <c r="A76" s="296">
        <v>13</v>
      </c>
      <c r="B76" s="297" t="s">
        <v>3146</v>
      </c>
      <c r="C76" s="298" t="s">
        <v>2764</v>
      </c>
      <c r="D76" s="299">
        <v>5</v>
      </c>
      <c r="E76" s="300"/>
      <c r="F76" s="300"/>
      <c r="G76" s="301">
        <f t="shared" si="2"/>
        <v>0</v>
      </c>
    </row>
    <row r="77" spans="1:7" outlineLevel="1">
      <c r="A77" s="296">
        <v>14</v>
      </c>
      <c r="B77" s="297" t="s">
        <v>3147</v>
      </c>
      <c r="C77" s="298" t="s">
        <v>2764</v>
      </c>
      <c r="D77" s="299">
        <v>1</v>
      </c>
      <c r="E77" s="300"/>
      <c r="F77" s="300"/>
      <c r="G77" s="301">
        <f t="shared" si="2"/>
        <v>0</v>
      </c>
    </row>
    <row r="78" spans="1:7" outlineLevel="1">
      <c r="A78" s="296">
        <v>15</v>
      </c>
      <c r="B78" s="297" t="s">
        <v>3148</v>
      </c>
      <c r="C78" s="298" t="s">
        <v>2764</v>
      </c>
      <c r="D78" s="299">
        <v>1</v>
      </c>
      <c r="E78" s="300"/>
      <c r="F78" s="300"/>
      <c r="G78" s="301">
        <f t="shared" si="2"/>
        <v>0</v>
      </c>
    </row>
    <row r="79" spans="1:7" outlineLevel="1">
      <c r="A79" s="296">
        <v>16</v>
      </c>
      <c r="B79" s="297" t="s">
        <v>3149</v>
      </c>
      <c r="C79" s="298" t="s">
        <v>2764</v>
      </c>
      <c r="D79" s="299">
        <v>1</v>
      </c>
      <c r="E79" s="300"/>
      <c r="F79" s="300"/>
      <c r="G79" s="301">
        <f t="shared" si="2"/>
        <v>0</v>
      </c>
    </row>
    <row r="80" spans="1:7" ht="24" outlineLevel="1">
      <c r="A80" s="296">
        <v>17</v>
      </c>
      <c r="B80" s="297" t="s">
        <v>3150</v>
      </c>
      <c r="C80" s="298" t="s">
        <v>2764</v>
      </c>
      <c r="D80" s="299">
        <v>1</v>
      </c>
      <c r="E80" s="300"/>
      <c r="F80" s="300"/>
      <c r="G80" s="301">
        <f t="shared" si="2"/>
        <v>0</v>
      </c>
    </row>
    <row r="81" spans="1:7" outlineLevel="1">
      <c r="A81" s="296">
        <v>18</v>
      </c>
      <c r="B81" s="297" t="s">
        <v>3151</v>
      </c>
      <c r="C81" s="298" t="s">
        <v>2764</v>
      </c>
      <c r="D81" s="299">
        <v>1</v>
      </c>
      <c r="E81" s="300"/>
      <c r="F81" s="300"/>
      <c r="G81" s="301">
        <f t="shared" si="2"/>
        <v>0</v>
      </c>
    </row>
    <row r="82" spans="1:7" outlineLevel="1">
      <c r="A82" s="296">
        <v>19</v>
      </c>
      <c r="B82" s="297" t="s">
        <v>3152</v>
      </c>
      <c r="C82" s="298" t="s">
        <v>2764</v>
      </c>
      <c r="D82" s="299">
        <v>1</v>
      </c>
      <c r="E82" s="300"/>
      <c r="F82" s="300"/>
      <c r="G82" s="301">
        <f t="shared" si="2"/>
        <v>0</v>
      </c>
    </row>
    <row r="83" spans="1:7" outlineLevel="1">
      <c r="A83" s="296">
        <v>20</v>
      </c>
      <c r="B83" s="297" t="s">
        <v>3153</v>
      </c>
      <c r="C83" s="298" t="s">
        <v>2764</v>
      </c>
      <c r="D83" s="299">
        <v>10</v>
      </c>
      <c r="E83" s="300"/>
      <c r="F83" s="300"/>
      <c r="G83" s="301">
        <f t="shared" si="2"/>
        <v>0</v>
      </c>
    </row>
    <row r="84" spans="1:7" outlineLevel="1">
      <c r="A84" s="296">
        <v>21</v>
      </c>
      <c r="B84" s="297" t="s">
        <v>3154</v>
      </c>
      <c r="C84" s="298" t="s">
        <v>2764</v>
      </c>
      <c r="D84" s="299">
        <v>8</v>
      </c>
      <c r="E84" s="300"/>
      <c r="F84" s="300"/>
      <c r="G84" s="301">
        <f t="shared" si="2"/>
        <v>0</v>
      </c>
    </row>
    <row r="85" spans="1:7" outlineLevel="1">
      <c r="A85" s="296">
        <v>22</v>
      </c>
      <c r="B85" s="297" t="s">
        <v>3155</v>
      </c>
      <c r="C85" s="298" t="s">
        <v>2764</v>
      </c>
      <c r="D85" s="299">
        <v>8</v>
      </c>
      <c r="E85" s="300"/>
      <c r="F85" s="300"/>
      <c r="G85" s="301">
        <f t="shared" si="2"/>
        <v>0</v>
      </c>
    </row>
    <row r="86" spans="1:7" outlineLevel="1">
      <c r="A86" s="296">
        <v>23</v>
      </c>
      <c r="B86" s="297" t="s">
        <v>3156</v>
      </c>
      <c r="C86" s="298" t="s">
        <v>2764</v>
      </c>
      <c r="D86" s="299">
        <v>4</v>
      </c>
      <c r="E86" s="300"/>
      <c r="F86" s="300"/>
      <c r="G86" s="301">
        <f t="shared" si="2"/>
        <v>0</v>
      </c>
    </row>
    <row r="87" spans="1:7" outlineLevel="1">
      <c r="A87" s="296">
        <v>24</v>
      </c>
      <c r="B87" s="297" t="s">
        <v>3157</v>
      </c>
      <c r="C87" s="298" t="s">
        <v>2764</v>
      </c>
      <c r="D87" s="299">
        <v>6</v>
      </c>
      <c r="E87" s="300"/>
      <c r="F87" s="300"/>
      <c r="G87" s="301">
        <f t="shared" si="2"/>
        <v>0</v>
      </c>
    </row>
    <row r="88" spans="1:7" outlineLevel="1">
      <c r="A88" s="296">
        <v>25</v>
      </c>
      <c r="B88" s="297" t="s">
        <v>3158</v>
      </c>
      <c r="C88" s="298" t="s">
        <v>2764</v>
      </c>
      <c r="D88" s="299">
        <v>1</v>
      </c>
      <c r="E88" s="300"/>
      <c r="F88" s="300"/>
      <c r="G88" s="301">
        <f t="shared" si="2"/>
        <v>0</v>
      </c>
    </row>
    <row r="89" spans="1:7" outlineLevel="1">
      <c r="A89" s="296">
        <v>26</v>
      </c>
      <c r="B89" s="297" t="s">
        <v>3159</v>
      </c>
      <c r="C89" s="298" t="s">
        <v>2764</v>
      </c>
      <c r="D89" s="299">
        <v>2</v>
      </c>
      <c r="E89" s="300"/>
      <c r="F89" s="300"/>
      <c r="G89" s="301">
        <f t="shared" si="2"/>
        <v>0</v>
      </c>
    </row>
    <row r="90" spans="1:7" outlineLevel="1">
      <c r="A90" s="296">
        <v>27</v>
      </c>
      <c r="B90" s="297" t="s">
        <v>3160</v>
      </c>
      <c r="C90" s="298" t="s">
        <v>2764</v>
      </c>
      <c r="D90" s="299">
        <v>1</v>
      </c>
      <c r="E90" s="300"/>
      <c r="F90" s="300"/>
      <c r="G90" s="301">
        <f t="shared" si="2"/>
        <v>0</v>
      </c>
    </row>
    <row r="91" spans="1:7" outlineLevel="1">
      <c r="A91" s="296">
        <v>28</v>
      </c>
      <c r="B91" s="297" t="s">
        <v>3161</v>
      </c>
      <c r="C91" s="298" t="s">
        <v>2764</v>
      </c>
      <c r="D91" s="299">
        <v>1</v>
      </c>
      <c r="E91" s="300"/>
      <c r="F91" s="300"/>
      <c r="G91" s="301">
        <f t="shared" si="2"/>
        <v>0</v>
      </c>
    </row>
    <row r="92" spans="1:7" outlineLevel="1">
      <c r="A92" s="296">
        <v>29</v>
      </c>
      <c r="B92" s="297" t="s">
        <v>3162</v>
      </c>
      <c r="C92" s="298" t="s">
        <v>2764</v>
      </c>
      <c r="D92" s="299">
        <v>1</v>
      </c>
      <c r="E92" s="300"/>
      <c r="F92" s="300"/>
      <c r="G92" s="301">
        <f t="shared" si="2"/>
        <v>0</v>
      </c>
    </row>
    <row r="93" spans="1:7" outlineLevel="1">
      <c r="A93" s="296">
        <v>30</v>
      </c>
      <c r="B93" s="297" t="s">
        <v>3163</v>
      </c>
      <c r="C93" s="298" t="s">
        <v>2764</v>
      </c>
      <c r="D93" s="299">
        <v>1</v>
      </c>
      <c r="E93" s="300"/>
      <c r="F93" s="300"/>
      <c r="G93" s="301">
        <f t="shared" si="2"/>
        <v>0</v>
      </c>
    </row>
    <row r="94" spans="1:7" outlineLevel="1">
      <c r="A94" s="296">
        <v>31</v>
      </c>
      <c r="B94" s="297" t="s">
        <v>3164</v>
      </c>
      <c r="C94" s="298" t="s">
        <v>2764</v>
      </c>
      <c r="D94" s="299">
        <v>1</v>
      </c>
      <c r="E94" s="300"/>
      <c r="F94" s="300"/>
      <c r="G94" s="301">
        <f t="shared" si="2"/>
        <v>0</v>
      </c>
    </row>
    <row r="95" spans="1:7" outlineLevel="1">
      <c r="A95" s="296">
        <v>32</v>
      </c>
      <c r="B95" s="297" t="s">
        <v>3165</v>
      </c>
      <c r="C95" s="298" t="s">
        <v>2764</v>
      </c>
      <c r="D95" s="299">
        <v>1</v>
      </c>
      <c r="E95" s="300"/>
      <c r="F95" s="300"/>
      <c r="G95" s="301">
        <f t="shared" si="2"/>
        <v>0</v>
      </c>
    </row>
    <row r="96" spans="1:7" outlineLevel="1">
      <c r="A96" s="296">
        <v>33</v>
      </c>
      <c r="B96" s="297" t="s">
        <v>3166</v>
      </c>
      <c r="C96" s="298" t="s">
        <v>2764</v>
      </c>
      <c r="D96" s="299">
        <v>15</v>
      </c>
      <c r="E96" s="300"/>
      <c r="F96" s="300"/>
      <c r="G96" s="301">
        <f t="shared" si="2"/>
        <v>0</v>
      </c>
    </row>
    <row r="97" spans="1:15" outlineLevel="1">
      <c r="A97" s="296">
        <v>34</v>
      </c>
      <c r="B97" s="297" t="s">
        <v>3167</v>
      </c>
      <c r="C97" s="298" t="s">
        <v>2764</v>
      </c>
      <c r="D97" s="299">
        <v>6</v>
      </c>
      <c r="E97" s="300"/>
      <c r="F97" s="300"/>
      <c r="G97" s="301">
        <f t="shared" si="2"/>
        <v>0</v>
      </c>
    </row>
    <row r="98" spans="1:15" outlineLevel="1">
      <c r="A98" s="296">
        <v>35</v>
      </c>
      <c r="B98" s="297" t="s">
        <v>3168</v>
      </c>
      <c r="C98" s="298" t="s">
        <v>2764</v>
      </c>
      <c r="D98" s="299">
        <v>6</v>
      </c>
      <c r="E98" s="300"/>
      <c r="F98" s="300"/>
      <c r="G98" s="301">
        <f t="shared" si="2"/>
        <v>0</v>
      </c>
    </row>
    <row r="99" spans="1:15" outlineLevel="1">
      <c r="A99" s="296">
        <v>36</v>
      </c>
      <c r="B99" s="297" t="s">
        <v>3169</v>
      </c>
      <c r="C99" s="298" t="s">
        <v>2764</v>
      </c>
      <c r="D99" s="299">
        <v>8</v>
      </c>
      <c r="E99" s="300"/>
      <c r="F99" s="300"/>
      <c r="G99" s="301">
        <f t="shared" si="2"/>
        <v>0</v>
      </c>
    </row>
    <row r="100" spans="1:15" ht="17.25" customHeight="1">
      <c r="A100" s="289"/>
      <c r="B100" s="289" t="s">
        <v>3170</v>
      </c>
      <c r="C100" s="290"/>
      <c r="D100" s="291"/>
      <c r="E100" s="290"/>
      <c r="F100" s="290"/>
      <c r="G100" s="292">
        <f>SUBTOTAL(9,G101:G113)</f>
        <v>0</v>
      </c>
      <c r="H100" s="293"/>
      <c r="I100" s="294"/>
      <c r="J100" s="290"/>
      <c r="K100" s="294"/>
      <c r="L100" s="295"/>
      <c r="M100" s="295"/>
      <c r="N100" s="295"/>
      <c r="O100" s="295"/>
    </row>
    <row r="101" spans="1:15" s="309" customFormat="1">
      <c r="A101" s="302"/>
      <c r="B101" s="302" t="s">
        <v>3171</v>
      </c>
      <c r="C101" s="303"/>
      <c r="D101" s="304"/>
      <c r="E101" s="303"/>
      <c r="F101" s="303"/>
      <c r="G101" s="305"/>
      <c r="H101" s="306"/>
      <c r="I101" s="307"/>
      <c r="J101" s="303"/>
      <c r="K101" s="307"/>
      <c r="L101" s="308"/>
      <c r="M101" s="308"/>
      <c r="N101" s="308"/>
      <c r="O101" s="308"/>
    </row>
    <row r="102" spans="1:15" outlineLevel="1">
      <c r="A102" s="296">
        <v>1</v>
      </c>
      <c r="B102" s="297" t="s">
        <v>3172</v>
      </c>
      <c r="C102" s="298" t="s">
        <v>11</v>
      </c>
      <c r="D102" s="299">
        <v>994</v>
      </c>
      <c r="E102" s="300"/>
      <c r="F102" s="300"/>
      <c r="G102" s="301">
        <f t="shared" ref="G102:G108" si="3">D102*E102</f>
        <v>0</v>
      </c>
    </row>
    <row r="103" spans="1:15" outlineLevel="1">
      <c r="A103" s="296">
        <v>2</v>
      </c>
      <c r="B103" s="297" t="s">
        <v>3173</v>
      </c>
      <c r="C103" s="298" t="s">
        <v>11</v>
      </c>
      <c r="D103" s="299">
        <v>366</v>
      </c>
      <c r="E103" s="300"/>
      <c r="F103" s="300"/>
      <c r="G103" s="301">
        <f t="shared" si="3"/>
        <v>0</v>
      </c>
    </row>
    <row r="104" spans="1:15" outlineLevel="1">
      <c r="A104" s="296">
        <v>3</v>
      </c>
      <c r="B104" s="297" t="s">
        <v>3174</v>
      </c>
      <c r="C104" s="298" t="s">
        <v>11</v>
      </c>
      <c r="D104" s="299">
        <v>279</v>
      </c>
      <c r="E104" s="300"/>
      <c r="F104" s="300"/>
      <c r="G104" s="301">
        <f t="shared" si="3"/>
        <v>0</v>
      </c>
    </row>
    <row r="105" spans="1:15" outlineLevel="1">
      <c r="A105" s="296">
        <v>4</v>
      </c>
      <c r="B105" s="297" t="s">
        <v>3175</v>
      </c>
      <c r="C105" s="298" t="s">
        <v>11</v>
      </c>
      <c r="D105" s="299">
        <v>167</v>
      </c>
      <c r="E105" s="300"/>
      <c r="F105" s="300"/>
      <c r="G105" s="301">
        <f t="shared" si="3"/>
        <v>0</v>
      </c>
    </row>
    <row r="106" spans="1:15" outlineLevel="1">
      <c r="A106" s="296">
        <v>5</v>
      </c>
      <c r="B106" s="297" t="s">
        <v>3176</v>
      </c>
      <c r="C106" s="298" t="s">
        <v>11</v>
      </c>
      <c r="D106" s="299">
        <v>262</v>
      </c>
      <c r="E106" s="300"/>
      <c r="F106" s="300"/>
      <c r="G106" s="301">
        <f t="shared" si="3"/>
        <v>0</v>
      </c>
    </row>
    <row r="107" spans="1:15" outlineLevel="1">
      <c r="A107" s="296">
        <v>6</v>
      </c>
      <c r="B107" s="297" t="s">
        <v>3177</v>
      </c>
      <c r="C107" s="298" t="s">
        <v>11</v>
      </c>
      <c r="D107" s="299">
        <v>103</v>
      </c>
      <c r="E107" s="300"/>
      <c r="F107" s="300"/>
      <c r="G107" s="301">
        <f t="shared" si="3"/>
        <v>0</v>
      </c>
    </row>
    <row r="108" spans="1:15" outlineLevel="1">
      <c r="A108" s="296">
        <v>7</v>
      </c>
      <c r="B108" s="297" t="s">
        <v>3178</v>
      </c>
      <c r="C108" s="298" t="s">
        <v>11</v>
      </c>
      <c r="D108" s="299">
        <v>95</v>
      </c>
      <c r="E108" s="300"/>
      <c r="F108" s="300"/>
      <c r="G108" s="301">
        <f t="shared" si="3"/>
        <v>0</v>
      </c>
    </row>
    <row r="109" spans="1:15" s="309" customFormat="1">
      <c r="A109" s="302"/>
      <c r="B109" s="302" t="s">
        <v>3179</v>
      </c>
      <c r="C109" s="303"/>
      <c r="D109" s="304"/>
      <c r="E109" s="303"/>
      <c r="F109" s="303"/>
      <c r="G109" s="305"/>
      <c r="H109" s="306"/>
      <c r="I109" s="307"/>
      <c r="J109" s="303"/>
      <c r="K109" s="307"/>
      <c r="L109" s="308"/>
      <c r="M109" s="308"/>
      <c r="N109" s="308"/>
      <c r="O109" s="308"/>
    </row>
    <row r="110" spans="1:15" outlineLevel="1">
      <c r="A110" s="296">
        <v>1</v>
      </c>
      <c r="B110" s="297" t="s">
        <v>3180</v>
      </c>
      <c r="C110" s="298" t="s">
        <v>11</v>
      </c>
      <c r="D110" s="299">
        <v>10</v>
      </c>
      <c r="E110" s="300"/>
      <c r="F110" s="300"/>
      <c r="G110" s="301">
        <f t="shared" ref="G110:G113" si="4">D110*E110</f>
        <v>0</v>
      </c>
    </row>
    <row r="111" spans="1:15" outlineLevel="1">
      <c r="A111" s="296">
        <v>2</v>
      </c>
      <c r="B111" s="297" t="s">
        <v>3181</v>
      </c>
      <c r="C111" s="298" t="s">
        <v>11</v>
      </c>
      <c r="D111" s="299">
        <v>75</v>
      </c>
      <c r="E111" s="300"/>
      <c r="F111" s="300"/>
      <c r="G111" s="301">
        <f t="shared" si="4"/>
        <v>0</v>
      </c>
    </row>
    <row r="112" spans="1:15" outlineLevel="1">
      <c r="A112" s="296">
        <v>3</v>
      </c>
      <c r="B112" s="297" t="s">
        <v>3182</v>
      </c>
      <c r="C112" s="298" t="s">
        <v>11</v>
      </c>
      <c r="D112" s="299">
        <v>55</v>
      </c>
      <c r="E112" s="300"/>
      <c r="F112" s="300"/>
      <c r="G112" s="301">
        <f t="shared" si="4"/>
        <v>0</v>
      </c>
    </row>
    <row r="113" spans="1:15" outlineLevel="1">
      <c r="A113" s="296">
        <v>4</v>
      </c>
      <c r="B113" s="297" t="s">
        <v>3183</v>
      </c>
      <c r="C113" s="298" t="s">
        <v>11</v>
      </c>
      <c r="D113" s="299">
        <v>40</v>
      </c>
      <c r="E113" s="300"/>
      <c r="F113" s="300"/>
      <c r="G113" s="301">
        <f t="shared" si="4"/>
        <v>0</v>
      </c>
    </row>
    <row r="114" spans="1:15" ht="17.25" customHeight="1">
      <c r="A114" s="289"/>
      <c r="B114" s="289" t="s">
        <v>3184</v>
      </c>
      <c r="C114" s="290"/>
      <c r="D114" s="291"/>
      <c r="E114" s="290"/>
      <c r="F114" s="290"/>
      <c r="G114" s="292">
        <f>SUBTOTAL(9,G115:G127)</f>
        <v>0</v>
      </c>
      <c r="H114" s="293"/>
      <c r="I114" s="294"/>
      <c r="J114" s="290"/>
      <c r="K114" s="294"/>
      <c r="L114" s="295"/>
      <c r="M114" s="295"/>
      <c r="N114" s="295"/>
      <c r="O114" s="295"/>
    </row>
    <row r="115" spans="1:15" s="309" customFormat="1">
      <c r="A115" s="302"/>
      <c r="B115" s="302" t="s">
        <v>3185</v>
      </c>
      <c r="C115" s="303"/>
      <c r="D115" s="304"/>
      <c r="E115" s="303"/>
      <c r="F115" s="303"/>
      <c r="G115" s="305"/>
      <c r="H115" s="306"/>
      <c r="I115" s="307"/>
      <c r="J115" s="303"/>
      <c r="K115" s="307"/>
      <c r="L115" s="308"/>
      <c r="M115" s="308"/>
      <c r="N115" s="308"/>
      <c r="O115" s="308"/>
    </row>
    <row r="116" spans="1:15" outlineLevel="1">
      <c r="A116" s="296">
        <v>1</v>
      </c>
      <c r="B116" s="297" t="s">
        <v>3186</v>
      </c>
      <c r="C116" s="298" t="s">
        <v>11</v>
      </c>
      <c r="D116" s="299">
        <v>994</v>
      </c>
      <c r="E116" s="300"/>
      <c r="F116" s="300"/>
      <c r="G116" s="301">
        <f t="shared" ref="G116:G121" si="5">D116*E116</f>
        <v>0</v>
      </c>
    </row>
    <row r="117" spans="1:15" outlineLevel="1">
      <c r="A117" s="296">
        <v>2</v>
      </c>
      <c r="B117" s="297" t="s">
        <v>3187</v>
      </c>
      <c r="C117" s="298" t="s">
        <v>11</v>
      </c>
      <c r="D117" s="299">
        <v>366</v>
      </c>
      <c r="E117" s="300"/>
      <c r="F117" s="300"/>
      <c r="G117" s="301">
        <f t="shared" si="5"/>
        <v>0</v>
      </c>
    </row>
    <row r="118" spans="1:15" outlineLevel="1">
      <c r="A118" s="296">
        <v>3</v>
      </c>
      <c r="B118" s="297" t="s">
        <v>3188</v>
      </c>
      <c r="C118" s="298" t="s">
        <v>11</v>
      </c>
      <c r="D118" s="299">
        <v>279</v>
      </c>
      <c r="E118" s="300"/>
      <c r="F118" s="300"/>
      <c r="G118" s="301">
        <f t="shared" si="5"/>
        <v>0</v>
      </c>
    </row>
    <row r="119" spans="1:15" outlineLevel="1">
      <c r="A119" s="296">
        <v>4</v>
      </c>
      <c r="B119" s="297" t="s">
        <v>3189</v>
      </c>
      <c r="C119" s="298" t="s">
        <v>11</v>
      </c>
      <c r="D119" s="299">
        <v>167</v>
      </c>
      <c r="E119" s="300"/>
      <c r="F119" s="300"/>
      <c r="G119" s="301">
        <f t="shared" si="5"/>
        <v>0</v>
      </c>
    </row>
    <row r="120" spans="1:15" outlineLevel="1">
      <c r="A120" s="296">
        <v>5</v>
      </c>
      <c r="B120" s="297" t="s">
        <v>3190</v>
      </c>
      <c r="C120" s="298" t="s">
        <v>11</v>
      </c>
      <c r="D120" s="299">
        <v>262</v>
      </c>
      <c r="E120" s="300"/>
      <c r="F120" s="300"/>
      <c r="G120" s="301">
        <f t="shared" si="5"/>
        <v>0</v>
      </c>
    </row>
    <row r="121" spans="1:15" outlineLevel="1">
      <c r="A121" s="296">
        <v>6</v>
      </c>
      <c r="B121" s="297" t="s">
        <v>3191</v>
      </c>
      <c r="C121" s="298" t="s">
        <v>11</v>
      </c>
      <c r="D121" s="299">
        <v>103</v>
      </c>
      <c r="E121" s="300"/>
      <c r="F121" s="300"/>
      <c r="G121" s="301">
        <f t="shared" si="5"/>
        <v>0</v>
      </c>
    </row>
    <row r="122" spans="1:15" s="309" customFormat="1">
      <c r="A122" s="302"/>
      <c r="B122" s="302" t="s">
        <v>3192</v>
      </c>
      <c r="C122" s="303"/>
      <c r="D122" s="304"/>
      <c r="E122" s="303"/>
      <c r="F122" s="303"/>
      <c r="G122" s="305"/>
      <c r="H122" s="306"/>
      <c r="I122" s="307"/>
      <c r="J122" s="303"/>
      <c r="K122" s="307"/>
      <c r="L122" s="308"/>
      <c r="M122" s="308"/>
      <c r="N122" s="308"/>
      <c r="O122" s="308"/>
    </row>
    <row r="123" spans="1:15" outlineLevel="1">
      <c r="A123" s="296">
        <v>1</v>
      </c>
      <c r="B123" s="297" t="s">
        <v>3193</v>
      </c>
      <c r="C123" s="298" t="s">
        <v>11</v>
      </c>
      <c r="D123" s="299">
        <v>95</v>
      </c>
      <c r="E123" s="300"/>
      <c r="F123" s="300"/>
      <c r="G123" s="301">
        <f t="shared" ref="G123:G127" si="6">D123*E123</f>
        <v>0</v>
      </c>
    </row>
    <row r="124" spans="1:15" outlineLevel="1">
      <c r="A124" s="296">
        <v>2</v>
      </c>
      <c r="B124" s="297" t="s">
        <v>3194</v>
      </c>
      <c r="C124" s="298" t="s">
        <v>11</v>
      </c>
      <c r="D124" s="299">
        <v>10</v>
      </c>
      <c r="E124" s="300"/>
      <c r="F124" s="300"/>
      <c r="G124" s="301">
        <f t="shared" si="6"/>
        <v>0</v>
      </c>
    </row>
    <row r="125" spans="1:15" outlineLevel="1">
      <c r="A125" s="296">
        <v>3</v>
      </c>
      <c r="B125" s="297" t="s">
        <v>3195</v>
      </c>
      <c r="C125" s="298" t="s">
        <v>11</v>
      </c>
      <c r="D125" s="299">
        <v>75</v>
      </c>
      <c r="E125" s="300"/>
      <c r="F125" s="300"/>
      <c r="G125" s="301">
        <f t="shared" si="6"/>
        <v>0</v>
      </c>
    </row>
    <row r="126" spans="1:15" outlineLevel="1">
      <c r="A126" s="296">
        <v>4</v>
      </c>
      <c r="B126" s="297" t="s">
        <v>3196</v>
      </c>
      <c r="C126" s="298" t="s">
        <v>11</v>
      </c>
      <c r="D126" s="299">
        <v>55</v>
      </c>
      <c r="E126" s="300"/>
      <c r="F126" s="300"/>
      <c r="G126" s="301">
        <f t="shared" si="6"/>
        <v>0</v>
      </c>
    </row>
    <row r="127" spans="1:15" outlineLevel="1">
      <c r="A127" s="296">
        <v>5</v>
      </c>
      <c r="B127" s="297" t="s">
        <v>3197</v>
      </c>
      <c r="C127" s="298" t="s">
        <v>11</v>
      </c>
      <c r="D127" s="299">
        <v>40</v>
      </c>
      <c r="E127" s="300"/>
      <c r="F127" s="300"/>
      <c r="G127" s="301">
        <f t="shared" si="6"/>
        <v>0</v>
      </c>
    </row>
    <row r="128" spans="1:15" ht="17.25" customHeight="1">
      <c r="A128" s="289"/>
      <c r="B128" s="289" t="s">
        <v>3198</v>
      </c>
      <c r="C128" s="290"/>
      <c r="D128" s="291"/>
      <c r="E128" s="290"/>
      <c r="F128" s="290"/>
      <c r="G128" s="292">
        <f>SUBTOTAL(9,G129:G162)</f>
        <v>0</v>
      </c>
      <c r="H128" s="293"/>
      <c r="I128" s="294"/>
      <c r="J128" s="290"/>
      <c r="K128" s="294"/>
      <c r="L128" s="295"/>
      <c r="M128" s="295"/>
      <c r="N128" s="295"/>
      <c r="O128" s="295"/>
    </row>
    <row r="129" spans="1:15" s="309" customFormat="1">
      <c r="A129" s="302"/>
      <c r="B129" s="302" t="s">
        <v>3199</v>
      </c>
      <c r="C129" s="303"/>
      <c r="D129" s="304"/>
      <c r="E129" s="303"/>
      <c r="F129" s="303"/>
      <c r="G129" s="305"/>
      <c r="H129" s="306"/>
      <c r="I129" s="307"/>
      <c r="J129" s="303"/>
      <c r="K129" s="307"/>
      <c r="L129" s="308"/>
      <c r="M129" s="308"/>
      <c r="N129" s="308"/>
      <c r="O129" s="308"/>
    </row>
    <row r="130" spans="1:15" outlineLevel="1">
      <c r="A130" s="296">
        <v>1</v>
      </c>
      <c r="B130" s="297" t="s">
        <v>3200</v>
      </c>
      <c r="C130" s="298" t="s">
        <v>2764</v>
      </c>
      <c r="D130" s="299">
        <v>5</v>
      </c>
      <c r="E130" s="300"/>
      <c r="F130" s="300"/>
      <c r="G130" s="301">
        <f t="shared" ref="G130:G152" si="7">D130*E130</f>
        <v>0</v>
      </c>
    </row>
    <row r="131" spans="1:15" outlineLevel="1">
      <c r="A131" s="296">
        <v>2</v>
      </c>
      <c r="B131" s="297" t="s">
        <v>3201</v>
      </c>
      <c r="C131" s="298" t="s">
        <v>2764</v>
      </c>
      <c r="D131" s="299">
        <v>1</v>
      </c>
      <c r="E131" s="300"/>
      <c r="F131" s="300"/>
      <c r="G131" s="301">
        <f t="shared" si="7"/>
        <v>0</v>
      </c>
    </row>
    <row r="132" spans="1:15" outlineLevel="1">
      <c r="A132" s="296">
        <v>3</v>
      </c>
      <c r="B132" s="297" t="s">
        <v>3202</v>
      </c>
      <c r="C132" s="298" t="s">
        <v>2764</v>
      </c>
      <c r="D132" s="299">
        <v>12</v>
      </c>
      <c r="E132" s="300"/>
      <c r="F132" s="300"/>
      <c r="G132" s="301">
        <f t="shared" si="7"/>
        <v>0</v>
      </c>
    </row>
    <row r="133" spans="1:15" outlineLevel="1">
      <c r="A133" s="296">
        <v>4</v>
      </c>
      <c r="B133" s="297" t="s">
        <v>3203</v>
      </c>
      <c r="C133" s="298" t="s">
        <v>2764</v>
      </c>
      <c r="D133" s="299">
        <v>5</v>
      </c>
      <c r="E133" s="300"/>
      <c r="F133" s="300"/>
      <c r="G133" s="301">
        <f t="shared" si="7"/>
        <v>0</v>
      </c>
    </row>
    <row r="134" spans="1:15" outlineLevel="1">
      <c r="A134" s="296">
        <v>5</v>
      </c>
      <c r="B134" s="297" t="s">
        <v>3204</v>
      </c>
      <c r="C134" s="298" t="s">
        <v>2764</v>
      </c>
      <c r="D134" s="299">
        <v>3</v>
      </c>
      <c r="E134" s="300"/>
      <c r="F134" s="300"/>
      <c r="G134" s="301">
        <f t="shared" si="7"/>
        <v>0</v>
      </c>
    </row>
    <row r="135" spans="1:15" outlineLevel="1">
      <c r="A135" s="296">
        <v>6</v>
      </c>
      <c r="B135" s="297" t="s">
        <v>3205</v>
      </c>
      <c r="C135" s="298" t="s">
        <v>2764</v>
      </c>
      <c r="D135" s="299">
        <v>10</v>
      </c>
      <c r="E135" s="300"/>
      <c r="F135" s="300"/>
      <c r="G135" s="301">
        <f t="shared" si="7"/>
        <v>0</v>
      </c>
    </row>
    <row r="136" spans="1:15" outlineLevel="1">
      <c r="A136" s="296">
        <v>7</v>
      </c>
      <c r="B136" s="297" t="s">
        <v>3206</v>
      </c>
      <c r="C136" s="298" t="s">
        <v>2764</v>
      </c>
      <c r="D136" s="299">
        <v>12</v>
      </c>
      <c r="E136" s="300"/>
      <c r="F136" s="300"/>
      <c r="G136" s="301">
        <f t="shared" si="7"/>
        <v>0</v>
      </c>
    </row>
    <row r="137" spans="1:15" outlineLevel="1">
      <c r="A137" s="296">
        <v>8</v>
      </c>
      <c r="B137" s="297" t="s">
        <v>3207</v>
      </c>
      <c r="C137" s="298" t="s">
        <v>2764</v>
      </c>
      <c r="D137" s="299">
        <v>13</v>
      </c>
      <c r="E137" s="300"/>
      <c r="F137" s="300"/>
      <c r="G137" s="301">
        <f t="shared" si="7"/>
        <v>0</v>
      </c>
    </row>
    <row r="138" spans="1:15" outlineLevel="1">
      <c r="A138" s="296">
        <v>9</v>
      </c>
      <c r="B138" s="297" t="s">
        <v>3208</v>
      </c>
      <c r="C138" s="298" t="s">
        <v>2764</v>
      </c>
      <c r="D138" s="299">
        <v>9</v>
      </c>
      <c r="E138" s="300"/>
      <c r="F138" s="300"/>
      <c r="G138" s="301">
        <f t="shared" si="7"/>
        <v>0</v>
      </c>
    </row>
    <row r="139" spans="1:15" outlineLevel="1">
      <c r="A139" s="296">
        <v>10</v>
      </c>
      <c r="B139" s="297" t="s">
        <v>3209</v>
      </c>
      <c r="C139" s="298" t="s">
        <v>2764</v>
      </c>
      <c r="D139" s="299">
        <v>10</v>
      </c>
      <c r="E139" s="300"/>
      <c r="F139" s="300"/>
      <c r="G139" s="301">
        <f t="shared" si="7"/>
        <v>0</v>
      </c>
    </row>
    <row r="140" spans="1:15" outlineLevel="1">
      <c r="A140" s="296">
        <v>11</v>
      </c>
      <c r="B140" s="297" t="s">
        <v>3210</v>
      </c>
      <c r="C140" s="298" t="s">
        <v>2764</v>
      </c>
      <c r="D140" s="299">
        <v>1</v>
      </c>
      <c r="E140" s="300"/>
      <c r="F140" s="300"/>
      <c r="G140" s="301">
        <f t="shared" si="7"/>
        <v>0</v>
      </c>
    </row>
    <row r="141" spans="1:15" outlineLevel="1">
      <c r="A141" s="296">
        <v>12</v>
      </c>
      <c r="B141" s="297" t="s">
        <v>3211</v>
      </c>
      <c r="C141" s="298" t="s">
        <v>2764</v>
      </c>
      <c r="D141" s="299">
        <v>1</v>
      </c>
      <c r="E141" s="300"/>
      <c r="F141" s="300"/>
      <c r="G141" s="301">
        <f t="shared" si="7"/>
        <v>0</v>
      </c>
    </row>
    <row r="142" spans="1:15" outlineLevel="1">
      <c r="A142" s="296">
        <v>13</v>
      </c>
      <c r="B142" s="297" t="s">
        <v>3212</v>
      </c>
      <c r="C142" s="298" t="s">
        <v>2764</v>
      </c>
      <c r="D142" s="299">
        <v>2</v>
      </c>
      <c r="E142" s="300"/>
      <c r="F142" s="300"/>
      <c r="G142" s="301">
        <f t="shared" si="7"/>
        <v>0</v>
      </c>
    </row>
    <row r="143" spans="1:15" outlineLevel="1">
      <c r="A143" s="296">
        <v>14</v>
      </c>
      <c r="B143" s="297" t="s">
        <v>3213</v>
      </c>
      <c r="C143" s="298" t="s">
        <v>2764</v>
      </c>
      <c r="D143" s="299">
        <v>6</v>
      </c>
      <c r="E143" s="300"/>
      <c r="F143" s="300"/>
      <c r="G143" s="301">
        <f t="shared" si="7"/>
        <v>0</v>
      </c>
    </row>
    <row r="144" spans="1:15" outlineLevel="1">
      <c r="A144" s="296">
        <v>15</v>
      </c>
      <c r="B144" s="297" t="s">
        <v>3214</v>
      </c>
      <c r="C144" s="298" t="s">
        <v>2764</v>
      </c>
      <c r="D144" s="299">
        <v>11</v>
      </c>
      <c r="E144" s="300"/>
      <c r="F144" s="300"/>
      <c r="G144" s="301">
        <f t="shared" si="7"/>
        <v>0</v>
      </c>
    </row>
    <row r="145" spans="1:15" outlineLevel="1">
      <c r="A145" s="296">
        <v>16</v>
      </c>
      <c r="B145" s="297" t="s">
        <v>3215</v>
      </c>
      <c r="C145" s="298" t="s">
        <v>2764</v>
      </c>
      <c r="D145" s="299">
        <v>12</v>
      </c>
      <c r="E145" s="300"/>
      <c r="F145" s="300"/>
      <c r="G145" s="301">
        <f t="shared" si="7"/>
        <v>0</v>
      </c>
    </row>
    <row r="146" spans="1:15" outlineLevel="1">
      <c r="A146" s="296">
        <v>17</v>
      </c>
      <c r="B146" s="297" t="s">
        <v>3216</v>
      </c>
      <c r="C146" s="298" t="s">
        <v>2764</v>
      </c>
      <c r="D146" s="299">
        <v>2</v>
      </c>
      <c r="E146" s="300"/>
      <c r="F146" s="300"/>
      <c r="G146" s="301">
        <f t="shared" si="7"/>
        <v>0</v>
      </c>
    </row>
    <row r="147" spans="1:15" outlineLevel="1">
      <c r="A147" s="296">
        <v>18</v>
      </c>
      <c r="B147" s="297" t="s">
        <v>3217</v>
      </c>
      <c r="C147" s="298" t="s">
        <v>2764</v>
      </c>
      <c r="D147" s="299">
        <v>1</v>
      </c>
      <c r="E147" s="300"/>
      <c r="F147" s="300"/>
      <c r="G147" s="301">
        <f t="shared" si="7"/>
        <v>0</v>
      </c>
    </row>
    <row r="148" spans="1:15" outlineLevel="1">
      <c r="A148" s="296">
        <v>19</v>
      </c>
      <c r="B148" s="297" t="s">
        <v>3218</v>
      </c>
      <c r="C148" s="298" t="s">
        <v>2764</v>
      </c>
      <c r="D148" s="299">
        <v>3</v>
      </c>
      <c r="E148" s="300"/>
      <c r="F148" s="300"/>
      <c r="G148" s="301">
        <f t="shared" si="7"/>
        <v>0</v>
      </c>
    </row>
    <row r="149" spans="1:15" outlineLevel="1">
      <c r="A149" s="296">
        <v>20</v>
      </c>
      <c r="B149" s="297" t="s">
        <v>3219</v>
      </c>
      <c r="C149" s="298" t="s">
        <v>2764</v>
      </c>
      <c r="D149" s="299">
        <v>6</v>
      </c>
      <c r="E149" s="300"/>
      <c r="F149" s="300"/>
      <c r="G149" s="301">
        <f t="shared" si="7"/>
        <v>0</v>
      </c>
    </row>
    <row r="150" spans="1:15" outlineLevel="1">
      <c r="A150" s="296">
        <v>21</v>
      </c>
      <c r="B150" s="297" t="s">
        <v>3220</v>
      </c>
      <c r="C150" s="298" t="s">
        <v>2764</v>
      </c>
      <c r="D150" s="299">
        <v>2</v>
      </c>
      <c r="E150" s="300"/>
      <c r="F150" s="300"/>
      <c r="G150" s="301">
        <f t="shared" si="7"/>
        <v>0</v>
      </c>
    </row>
    <row r="151" spans="1:15" outlineLevel="1">
      <c r="A151" s="296">
        <v>22</v>
      </c>
      <c r="B151" s="297" t="s">
        <v>3221</v>
      </c>
      <c r="C151" s="298" t="s">
        <v>2764</v>
      </c>
      <c r="D151" s="299">
        <v>3</v>
      </c>
      <c r="E151" s="300"/>
      <c r="F151" s="300"/>
      <c r="G151" s="301">
        <f t="shared" si="7"/>
        <v>0</v>
      </c>
    </row>
    <row r="152" spans="1:15" outlineLevel="1">
      <c r="A152" s="296">
        <v>23</v>
      </c>
      <c r="B152" s="297" t="s">
        <v>3222</v>
      </c>
      <c r="C152" s="298" t="s">
        <v>2764</v>
      </c>
      <c r="D152" s="299">
        <v>2</v>
      </c>
      <c r="E152" s="300"/>
      <c r="F152" s="300"/>
      <c r="G152" s="301">
        <f t="shared" si="7"/>
        <v>0</v>
      </c>
    </row>
    <row r="153" spans="1:15" s="309" customFormat="1">
      <c r="A153" s="302"/>
      <c r="B153" s="302" t="s">
        <v>3223</v>
      </c>
      <c r="C153" s="303"/>
      <c r="D153" s="304"/>
      <c r="E153" s="303"/>
      <c r="F153" s="303"/>
      <c r="G153" s="305"/>
      <c r="H153" s="306"/>
      <c r="I153" s="307"/>
      <c r="J153" s="303"/>
      <c r="K153" s="307"/>
      <c r="L153" s="308"/>
      <c r="M153" s="308"/>
      <c r="N153" s="308"/>
      <c r="O153" s="308"/>
    </row>
    <row r="154" spans="1:15" outlineLevel="1">
      <c r="A154" s="296">
        <v>1</v>
      </c>
      <c r="B154" s="297" t="s">
        <v>3224</v>
      </c>
      <c r="C154" s="298" t="s">
        <v>2764</v>
      </c>
      <c r="D154" s="299">
        <v>6</v>
      </c>
      <c r="E154" s="300"/>
      <c r="F154" s="300"/>
      <c r="G154" s="301">
        <f t="shared" ref="G154:G156" si="8">D154*E154</f>
        <v>0</v>
      </c>
    </row>
    <row r="155" spans="1:15" outlineLevel="1">
      <c r="A155" s="296">
        <v>2</v>
      </c>
      <c r="B155" s="297" t="s">
        <v>3225</v>
      </c>
      <c r="C155" s="298" t="s">
        <v>2764</v>
      </c>
      <c r="D155" s="299">
        <v>2</v>
      </c>
      <c r="E155" s="300"/>
      <c r="F155" s="300"/>
      <c r="G155" s="301">
        <f t="shared" si="8"/>
        <v>0</v>
      </c>
    </row>
    <row r="156" spans="1:15" outlineLevel="1">
      <c r="A156" s="296">
        <v>3</v>
      </c>
      <c r="B156" s="297" t="s">
        <v>3226</v>
      </c>
      <c r="C156" s="298" t="s">
        <v>2764</v>
      </c>
      <c r="D156" s="299">
        <v>1</v>
      </c>
      <c r="E156" s="300"/>
      <c r="F156" s="300"/>
      <c r="G156" s="301">
        <f t="shared" si="8"/>
        <v>0</v>
      </c>
    </row>
    <row r="157" spans="1:15" s="309" customFormat="1">
      <c r="A157" s="302"/>
      <c r="B157" s="302" t="s">
        <v>3227</v>
      </c>
      <c r="C157" s="303"/>
      <c r="D157" s="304"/>
      <c r="E157" s="303"/>
      <c r="F157" s="303"/>
      <c r="G157" s="305"/>
      <c r="H157" s="306"/>
      <c r="I157" s="307"/>
      <c r="J157" s="303"/>
      <c r="K157" s="307"/>
      <c r="L157" s="308"/>
      <c r="M157" s="308"/>
      <c r="N157" s="308"/>
      <c r="O157" s="308"/>
    </row>
    <row r="158" spans="1:15" outlineLevel="1">
      <c r="A158" s="296">
        <v>1</v>
      </c>
      <c r="B158" s="297" t="s">
        <v>3228</v>
      </c>
      <c r="C158" s="298" t="s">
        <v>41</v>
      </c>
      <c r="D158" s="299">
        <v>143</v>
      </c>
      <c r="E158" s="300"/>
      <c r="F158" s="300"/>
      <c r="G158" s="301">
        <f t="shared" ref="G158:G162" si="9">D158*E158</f>
        <v>0</v>
      </c>
    </row>
    <row r="159" spans="1:15" outlineLevel="1">
      <c r="A159" s="296">
        <v>2</v>
      </c>
      <c r="B159" s="297" t="s">
        <v>3229</v>
      </c>
      <c r="C159" s="298" t="s">
        <v>11</v>
      </c>
      <c r="D159" s="299">
        <v>106</v>
      </c>
      <c r="E159" s="300"/>
      <c r="F159" s="300"/>
      <c r="G159" s="301">
        <f t="shared" si="9"/>
        <v>0</v>
      </c>
    </row>
    <row r="160" spans="1:15" ht="24" outlineLevel="1">
      <c r="A160" s="296">
        <v>3</v>
      </c>
      <c r="B160" s="297" t="s">
        <v>3230</v>
      </c>
      <c r="C160" s="298" t="s">
        <v>2764</v>
      </c>
      <c r="D160" s="299">
        <v>1</v>
      </c>
      <c r="E160" s="300"/>
      <c r="F160" s="300"/>
      <c r="G160" s="301">
        <f t="shared" si="9"/>
        <v>0</v>
      </c>
    </row>
    <row r="161" spans="1:7" outlineLevel="1">
      <c r="A161" s="296">
        <v>4</v>
      </c>
      <c r="B161" s="297" t="s">
        <v>3231</v>
      </c>
      <c r="C161" s="298" t="s">
        <v>2764</v>
      </c>
      <c r="D161" s="299">
        <v>1</v>
      </c>
      <c r="E161" s="300"/>
      <c r="F161" s="300"/>
      <c r="G161" s="301">
        <f t="shared" si="9"/>
        <v>0</v>
      </c>
    </row>
    <row r="162" spans="1:7" outlineLevel="1">
      <c r="A162" s="296">
        <v>5</v>
      </c>
      <c r="B162" s="297" t="s">
        <v>3232</v>
      </c>
      <c r="C162" s="298" t="s">
        <v>11</v>
      </c>
      <c r="D162" s="299">
        <v>1150</v>
      </c>
      <c r="E162" s="300"/>
      <c r="F162" s="300"/>
      <c r="G162" s="301">
        <f t="shared" si="9"/>
        <v>0</v>
      </c>
    </row>
  </sheetData>
  <pageMargins left="0.70866141732283472" right="0.70866141732283472" top="0.78740157480314965" bottom="0.78740157480314965" header="0.31496062992125984" footer="0.31496062992125984"/>
  <pageSetup paperSize="9" scale="90" orientation="landscape" r:id="rId1"/>
  <headerFooter>
    <oddFooter>&amp;CStránka &amp;P z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O97"/>
  <sheetViews>
    <sheetView showGridLines="0" view="pageBreakPreview" zoomScale="85" zoomScaleNormal="100" zoomScaleSheetLayoutView="85" workbookViewId="0">
      <pane ySplit="5" topLeftCell="A6" activePane="bottomLeft" state="frozen"/>
      <selection pane="bottomLeft" activeCell="A6" sqref="A6"/>
    </sheetView>
  </sheetViews>
  <sheetFormatPr defaultRowHeight="12" outlineLevelRow="1"/>
  <cols>
    <col min="1" max="1" width="9.140625" style="283"/>
    <col min="2" max="2" width="80.140625" style="284" customWidth="1"/>
    <col min="3" max="4" width="9.140625" style="283"/>
    <col min="5" max="6" width="13.140625" style="283" customWidth="1"/>
    <col min="7" max="7" width="16" style="283" customWidth="1"/>
    <col min="8" max="16384" width="9.140625" style="283"/>
  </cols>
  <sheetData>
    <row r="1" spans="1:15" s="168" customFormat="1" ht="21.6" customHeight="1">
      <c r="A1" s="160"/>
      <c r="B1" s="162" t="s">
        <v>2626</v>
      </c>
      <c r="D1" s="161"/>
      <c r="E1" s="163"/>
      <c r="F1" s="163"/>
      <c r="G1" s="164"/>
      <c r="H1" s="163"/>
      <c r="I1" s="167"/>
      <c r="J1" s="164"/>
      <c r="K1" s="164"/>
      <c r="L1" s="164"/>
    </row>
    <row r="2" spans="1:15" s="168" customFormat="1" ht="21.6" customHeight="1">
      <c r="A2" s="160"/>
      <c r="B2" s="169" t="s">
        <v>2913</v>
      </c>
      <c r="D2" s="161"/>
      <c r="E2" s="163"/>
      <c r="F2" s="163"/>
      <c r="G2" s="164"/>
      <c r="H2" s="163"/>
      <c r="I2" s="167"/>
      <c r="J2" s="164"/>
      <c r="K2" s="164"/>
      <c r="L2" s="164"/>
    </row>
    <row r="3" spans="1:15" s="168" customFormat="1" ht="21.6" customHeight="1">
      <c r="A3" s="160"/>
      <c r="B3" s="169" t="s">
        <v>2915</v>
      </c>
      <c r="C3" s="169"/>
      <c r="D3" s="161"/>
      <c r="E3" s="163"/>
      <c r="F3" s="163"/>
      <c r="G3" s="164"/>
      <c r="H3" s="163"/>
      <c r="I3" s="167"/>
      <c r="J3" s="164"/>
      <c r="K3" s="164"/>
      <c r="L3" s="164"/>
    </row>
    <row r="5" spans="1:15" s="192" customFormat="1" ht="24.75" thickBot="1">
      <c r="A5" s="190" t="s">
        <v>90</v>
      </c>
      <c r="B5" s="191" t="s">
        <v>58</v>
      </c>
      <c r="C5" s="190" t="s">
        <v>29</v>
      </c>
      <c r="D5" s="190" t="s">
        <v>442</v>
      </c>
      <c r="E5" s="326" t="s">
        <v>3004</v>
      </c>
      <c r="F5" s="326" t="s">
        <v>3005</v>
      </c>
      <c r="G5" s="326" t="s">
        <v>3396</v>
      </c>
    </row>
    <row r="6" spans="1:15" s="189" customFormat="1" ht="11.25" customHeight="1">
      <c r="A6" s="193"/>
      <c r="B6" s="194"/>
      <c r="C6" s="195"/>
      <c r="D6" s="196"/>
      <c r="E6" s="193"/>
      <c r="F6" s="193"/>
      <c r="G6" s="193"/>
      <c r="H6" s="193"/>
    </row>
    <row r="7" spans="1:15" s="338" customFormat="1" ht="19.5" customHeight="1">
      <c r="A7" s="329"/>
      <c r="B7" s="330" t="s">
        <v>3233</v>
      </c>
      <c r="C7" s="331"/>
      <c r="D7" s="332"/>
      <c r="E7" s="333"/>
      <c r="F7" s="333"/>
      <c r="G7" s="334">
        <f>SUBTOTAL(9,G8:G97)</f>
        <v>0</v>
      </c>
      <c r="H7" s="335"/>
      <c r="I7" s="336"/>
      <c r="J7" s="337"/>
      <c r="K7" s="336"/>
    </row>
    <row r="8" spans="1:15" ht="17.25" customHeight="1">
      <c r="A8" s="310"/>
      <c r="B8" s="310" t="s">
        <v>3234</v>
      </c>
      <c r="C8" s="311"/>
      <c r="D8" s="312"/>
      <c r="E8" s="311"/>
      <c r="F8" s="311"/>
      <c r="G8" s="313">
        <f>SUBTOTAL(9,G9:G24)</f>
        <v>0</v>
      </c>
      <c r="H8" s="314"/>
      <c r="I8" s="315"/>
      <c r="J8" s="311"/>
      <c r="K8" s="315"/>
      <c r="L8" s="316"/>
      <c r="M8" s="316"/>
      <c r="N8" s="316"/>
      <c r="O8" s="316"/>
    </row>
    <row r="9" spans="1:15" ht="24" outlineLevel="1">
      <c r="A9" s="317">
        <v>1</v>
      </c>
      <c r="B9" s="318" t="s">
        <v>3235</v>
      </c>
      <c r="C9" s="319" t="s">
        <v>47</v>
      </c>
      <c r="D9" s="320">
        <v>1</v>
      </c>
      <c r="E9" s="321"/>
      <c r="F9" s="321"/>
      <c r="G9" s="209">
        <f>(E9+F9)*D9</f>
        <v>0</v>
      </c>
    </row>
    <row r="10" spans="1:15" ht="36" outlineLevel="1">
      <c r="A10" s="317">
        <v>2</v>
      </c>
      <c r="B10" s="318" t="s">
        <v>3236</v>
      </c>
      <c r="C10" s="319" t="s">
        <v>47</v>
      </c>
      <c r="D10" s="320">
        <v>1</v>
      </c>
      <c r="E10" s="321"/>
      <c r="F10" s="321"/>
      <c r="G10" s="209">
        <f t="shared" ref="G10:G73" si="0">(E10+F10)*D10</f>
        <v>0</v>
      </c>
    </row>
    <row r="11" spans="1:15" ht="36" outlineLevel="1">
      <c r="A11" s="317">
        <v>3</v>
      </c>
      <c r="B11" s="318" t="s">
        <v>3237</v>
      </c>
      <c r="C11" s="319" t="s">
        <v>47</v>
      </c>
      <c r="D11" s="320">
        <v>1</v>
      </c>
      <c r="E11" s="321"/>
      <c r="F11" s="321"/>
      <c r="G11" s="209">
        <f t="shared" si="0"/>
        <v>0</v>
      </c>
    </row>
    <row r="12" spans="1:15" ht="36" outlineLevel="1">
      <c r="A12" s="317">
        <v>4</v>
      </c>
      <c r="B12" s="318" t="s">
        <v>3238</v>
      </c>
      <c r="C12" s="319" t="s">
        <v>47</v>
      </c>
      <c r="D12" s="320">
        <v>1</v>
      </c>
      <c r="E12" s="321"/>
      <c r="F12" s="321"/>
      <c r="G12" s="209">
        <f t="shared" si="0"/>
        <v>0</v>
      </c>
    </row>
    <row r="13" spans="1:15" ht="36" outlineLevel="1">
      <c r="A13" s="317">
        <v>5</v>
      </c>
      <c r="B13" s="318" t="s">
        <v>3239</v>
      </c>
      <c r="C13" s="319" t="s">
        <v>47</v>
      </c>
      <c r="D13" s="320">
        <v>1</v>
      </c>
      <c r="E13" s="321"/>
      <c r="F13" s="321"/>
      <c r="G13" s="209">
        <f t="shared" si="0"/>
        <v>0</v>
      </c>
    </row>
    <row r="14" spans="1:15" ht="36" outlineLevel="1">
      <c r="A14" s="317">
        <v>6</v>
      </c>
      <c r="B14" s="318" t="s">
        <v>3240</v>
      </c>
      <c r="C14" s="319" t="s">
        <v>47</v>
      </c>
      <c r="D14" s="320">
        <v>1</v>
      </c>
      <c r="E14" s="321"/>
      <c r="F14" s="321"/>
      <c r="G14" s="209">
        <f t="shared" si="0"/>
        <v>0</v>
      </c>
    </row>
    <row r="15" spans="1:15" ht="36" outlineLevel="1">
      <c r="A15" s="317">
        <v>7</v>
      </c>
      <c r="B15" s="318" t="s">
        <v>3241</v>
      </c>
      <c r="C15" s="319" t="s">
        <v>47</v>
      </c>
      <c r="D15" s="320">
        <v>1</v>
      </c>
      <c r="E15" s="321"/>
      <c r="F15" s="321"/>
      <c r="G15" s="209">
        <f t="shared" si="0"/>
        <v>0</v>
      </c>
    </row>
    <row r="16" spans="1:15" ht="36" outlineLevel="1">
      <c r="A16" s="317">
        <v>8</v>
      </c>
      <c r="B16" s="318" t="s">
        <v>3242</v>
      </c>
      <c r="C16" s="319" t="s">
        <v>47</v>
      </c>
      <c r="D16" s="320">
        <v>1</v>
      </c>
      <c r="E16" s="321"/>
      <c r="F16" s="321"/>
      <c r="G16" s="209">
        <f t="shared" si="0"/>
        <v>0</v>
      </c>
    </row>
    <row r="17" spans="1:15" ht="36" outlineLevel="1">
      <c r="A17" s="317">
        <v>9</v>
      </c>
      <c r="B17" s="318" t="s">
        <v>3243</v>
      </c>
      <c r="C17" s="319" t="s">
        <v>47</v>
      </c>
      <c r="D17" s="320">
        <v>1</v>
      </c>
      <c r="E17" s="321"/>
      <c r="F17" s="321"/>
      <c r="G17" s="209">
        <f t="shared" si="0"/>
        <v>0</v>
      </c>
    </row>
    <row r="18" spans="1:15" ht="36" outlineLevel="1">
      <c r="A18" s="317">
        <v>10</v>
      </c>
      <c r="B18" s="318" t="s">
        <v>3244</v>
      </c>
      <c r="C18" s="319" t="s">
        <v>47</v>
      </c>
      <c r="D18" s="320">
        <v>6</v>
      </c>
      <c r="E18" s="321"/>
      <c r="F18" s="321"/>
      <c r="G18" s="209">
        <f t="shared" si="0"/>
        <v>0</v>
      </c>
    </row>
    <row r="19" spans="1:15" ht="36" outlineLevel="1">
      <c r="A19" s="317">
        <v>11</v>
      </c>
      <c r="B19" s="318" t="s">
        <v>3245</v>
      </c>
      <c r="C19" s="319" t="s">
        <v>47</v>
      </c>
      <c r="D19" s="320">
        <v>1</v>
      </c>
      <c r="E19" s="321"/>
      <c r="F19" s="321"/>
      <c r="G19" s="209">
        <f t="shared" si="0"/>
        <v>0</v>
      </c>
    </row>
    <row r="20" spans="1:15" ht="24" outlineLevel="1">
      <c r="A20" s="317">
        <v>12</v>
      </c>
      <c r="B20" s="318" t="s">
        <v>3246</v>
      </c>
      <c r="C20" s="319" t="s">
        <v>47</v>
      </c>
      <c r="D20" s="320">
        <v>1</v>
      </c>
      <c r="E20" s="321"/>
      <c r="F20" s="321"/>
      <c r="G20" s="209">
        <f t="shared" si="0"/>
        <v>0</v>
      </c>
    </row>
    <row r="21" spans="1:15" ht="24" outlineLevel="1">
      <c r="A21" s="317">
        <v>13</v>
      </c>
      <c r="B21" s="318" t="s">
        <v>3247</v>
      </c>
      <c r="C21" s="319" t="s">
        <v>47</v>
      </c>
      <c r="D21" s="320">
        <v>1</v>
      </c>
      <c r="E21" s="321"/>
      <c r="F21" s="321"/>
      <c r="G21" s="209">
        <f t="shared" si="0"/>
        <v>0</v>
      </c>
    </row>
    <row r="22" spans="1:15" ht="24" outlineLevel="1">
      <c r="A22" s="317">
        <v>14</v>
      </c>
      <c r="B22" s="318" t="s">
        <v>3248</v>
      </c>
      <c r="C22" s="319" t="s">
        <v>47</v>
      </c>
      <c r="D22" s="320">
        <v>1</v>
      </c>
      <c r="E22" s="321"/>
      <c r="F22" s="321"/>
      <c r="G22" s="209">
        <f t="shared" si="0"/>
        <v>0</v>
      </c>
    </row>
    <row r="23" spans="1:15" ht="24" outlineLevel="1">
      <c r="A23" s="317">
        <v>15</v>
      </c>
      <c r="B23" s="318" t="s">
        <v>3249</v>
      </c>
      <c r="C23" s="319" t="s">
        <v>47</v>
      </c>
      <c r="D23" s="320">
        <v>1</v>
      </c>
      <c r="E23" s="321"/>
      <c r="F23" s="321"/>
      <c r="G23" s="209">
        <f t="shared" si="0"/>
        <v>0</v>
      </c>
    </row>
    <row r="24" spans="1:15" ht="48" outlineLevel="1">
      <c r="A24" s="317">
        <v>16</v>
      </c>
      <c r="B24" s="318" t="s">
        <v>3250</v>
      </c>
      <c r="C24" s="319" t="s">
        <v>47</v>
      </c>
      <c r="D24" s="320">
        <v>2</v>
      </c>
      <c r="E24" s="321"/>
      <c r="F24" s="321"/>
      <c r="G24" s="209">
        <f t="shared" si="0"/>
        <v>0</v>
      </c>
    </row>
    <row r="25" spans="1:15" ht="17.25" customHeight="1">
      <c r="A25" s="310"/>
      <c r="B25" s="310" t="s">
        <v>3251</v>
      </c>
      <c r="C25" s="311"/>
      <c r="D25" s="312"/>
      <c r="E25" s="311"/>
      <c r="F25" s="311"/>
      <c r="G25" s="313">
        <f>SUBTOTAL(9,G26:G29)</f>
        <v>0</v>
      </c>
      <c r="H25" s="314"/>
      <c r="I25" s="315"/>
      <c r="J25" s="311"/>
      <c r="K25" s="315"/>
      <c r="L25" s="316"/>
      <c r="M25" s="316"/>
      <c r="N25" s="316"/>
      <c r="O25" s="316"/>
    </row>
    <row r="26" spans="1:15" ht="36" outlineLevel="1">
      <c r="A26" s="317">
        <v>1</v>
      </c>
      <c r="B26" s="318" t="s">
        <v>3252</v>
      </c>
      <c r="C26" s="319" t="s">
        <v>47</v>
      </c>
      <c r="D26" s="320">
        <v>1</v>
      </c>
      <c r="E26" s="321"/>
      <c r="F26" s="321"/>
      <c r="G26" s="209">
        <f t="shared" si="0"/>
        <v>0</v>
      </c>
    </row>
    <row r="27" spans="1:15" outlineLevel="1">
      <c r="A27" s="317">
        <v>2</v>
      </c>
      <c r="B27" s="318" t="s">
        <v>3253</v>
      </c>
      <c r="C27" s="319" t="s">
        <v>47</v>
      </c>
      <c r="D27" s="320">
        <v>90</v>
      </c>
      <c r="E27" s="321"/>
      <c r="F27" s="321"/>
      <c r="G27" s="209">
        <f t="shared" si="0"/>
        <v>0</v>
      </c>
    </row>
    <row r="28" spans="1:15" outlineLevel="1">
      <c r="A28" s="317">
        <v>3</v>
      </c>
      <c r="B28" s="318" t="s">
        <v>3254</v>
      </c>
      <c r="C28" s="319" t="s">
        <v>47</v>
      </c>
      <c r="D28" s="320">
        <v>137</v>
      </c>
      <c r="E28" s="321"/>
      <c r="F28" s="321"/>
      <c r="G28" s="209">
        <f t="shared" si="0"/>
        <v>0</v>
      </c>
    </row>
    <row r="29" spans="1:15" outlineLevel="1">
      <c r="A29" s="317">
        <v>4</v>
      </c>
      <c r="B29" s="318" t="s">
        <v>3255</v>
      </c>
      <c r="C29" s="319" t="s">
        <v>47</v>
      </c>
      <c r="D29" s="320">
        <v>8</v>
      </c>
      <c r="E29" s="321"/>
      <c r="F29" s="321"/>
      <c r="G29" s="209">
        <f t="shared" si="0"/>
        <v>0</v>
      </c>
    </row>
    <row r="30" spans="1:15" ht="17.25" customHeight="1">
      <c r="A30" s="310"/>
      <c r="B30" s="310" t="s">
        <v>3256</v>
      </c>
      <c r="C30" s="311"/>
      <c r="D30" s="312"/>
      <c r="E30" s="311"/>
      <c r="F30" s="311"/>
      <c r="G30" s="313">
        <f>SUBTOTAL(9,G31:G36)</f>
        <v>0</v>
      </c>
      <c r="H30" s="314"/>
      <c r="I30" s="315"/>
      <c r="J30" s="311"/>
      <c r="K30" s="315"/>
      <c r="L30" s="316"/>
      <c r="M30" s="316"/>
      <c r="N30" s="316"/>
      <c r="O30" s="316"/>
    </row>
    <row r="31" spans="1:15" ht="24" outlineLevel="1">
      <c r="A31" s="317">
        <v>1</v>
      </c>
      <c r="B31" s="318" t="s">
        <v>3257</v>
      </c>
      <c r="C31" s="319" t="s">
        <v>47</v>
      </c>
      <c r="D31" s="320">
        <v>59</v>
      </c>
      <c r="E31" s="321"/>
      <c r="F31" s="321"/>
      <c r="G31" s="209">
        <f t="shared" si="0"/>
        <v>0</v>
      </c>
    </row>
    <row r="32" spans="1:15" ht="24" outlineLevel="1">
      <c r="A32" s="317">
        <v>2</v>
      </c>
      <c r="B32" s="318" t="s">
        <v>3258</v>
      </c>
      <c r="C32" s="319" t="s">
        <v>47</v>
      </c>
      <c r="D32" s="320">
        <v>5</v>
      </c>
      <c r="E32" s="321"/>
      <c r="F32" s="321"/>
      <c r="G32" s="209">
        <f t="shared" si="0"/>
        <v>0</v>
      </c>
    </row>
    <row r="33" spans="1:15" outlineLevel="1">
      <c r="A33" s="317">
        <v>3</v>
      </c>
      <c r="B33" s="318" t="s">
        <v>3259</v>
      </c>
      <c r="C33" s="319" t="s">
        <v>47</v>
      </c>
      <c r="D33" s="320">
        <v>9</v>
      </c>
      <c r="E33" s="321"/>
      <c r="F33" s="321"/>
      <c r="G33" s="209">
        <f t="shared" si="0"/>
        <v>0</v>
      </c>
    </row>
    <row r="34" spans="1:15" ht="24" outlineLevel="1">
      <c r="A34" s="317">
        <v>4</v>
      </c>
      <c r="B34" s="318" t="s">
        <v>3260</v>
      </c>
      <c r="C34" s="319" t="s">
        <v>47</v>
      </c>
      <c r="D34" s="320">
        <v>22</v>
      </c>
      <c r="E34" s="321"/>
      <c r="F34" s="321"/>
      <c r="G34" s="209">
        <f t="shared" si="0"/>
        <v>0</v>
      </c>
    </row>
    <row r="35" spans="1:15" ht="24" outlineLevel="1">
      <c r="A35" s="317">
        <v>5</v>
      </c>
      <c r="B35" s="318" t="s">
        <v>3261</v>
      </c>
      <c r="C35" s="319" t="s">
        <v>47</v>
      </c>
      <c r="D35" s="320">
        <v>45</v>
      </c>
      <c r="E35" s="321"/>
      <c r="F35" s="321"/>
      <c r="G35" s="209">
        <f t="shared" si="0"/>
        <v>0</v>
      </c>
    </row>
    <row r="36" spans="1:15" outlineLevel="1">
      <c r="A36" s="317">
        <v>6</v>
      </c>
      <c r="B36" s="318" t="s">
        <v>3262</v>
      </c>
      <c r="C36" s="319" t="s">
        <v>47</v>
      </c>
      <c r="D36" s="320">
        <v>5</v>
      </c>
      <c r="E36" s="321"/>
      <c r="F36" s="321"/>
      <c r="G36" s="209">
        <f t="shared" si="0"/>
        <v>0</v>
      </c>
    </row>
    <row r="37" spans="1:15" ht="17.25" customHeight="1">
      <c r="A37" s="310"/>
      <c r="B37" s="310" t="s">
        <v>3263</v>
      </c>
      <c r="C37" s="311"/>
      <c r="D37" s="312"/>
      <c r="E37" s="311"/>
      <c r="F37" s="311"/>
      <c r="G37" s="313">
        <f>SUBTOTAL(9,G38:G49)</f>
        <v>0</v>
      </c>
      <c r="H37" s="314"/>
      <c r="I37" s="315"/>
      <c r="J37" s="311"/>
      <c r="K37" s="315"/>
      <c r="L37" s="316"/>
      <c r="M37" s="316"/>
      <c r="N37" s="316"/>
      <c r="O37" s="316"/>
    </row>
    <row r="38" spans="1:15" outlineLevel="1">
      <c r="A38" s="317">
        <v>1</v>
      </c>
      <c r="B38" s="318" t="s">
        <v>3264</v>
      </c>
      <c r="C38" s="319" t="s">
        <v>11</v>
      </c>
      <c r="D38" s="320">
        <v>750</v>
      </c>
      <c r="E38" s="321"/>
      <c r="F38" s="321"/>
      <c r="G38" s="209">
        <f t="shared" si="0"/>
        <v>0</v>
      </c>
    </row>
    <row r="39" spans="1:15" outlineLevel="1">
      <c r="A39" s="317">
        <v>2</v>
      </c>
      <c r="B39" s="318" t="s">
        <v>3265</v>
      </c>
      <c r="C39" s="319" t="s">
        <v>11</v>
      </c>
      <c r="D39" s="320">
        <v>100</v>
      </c>
      <c r="E39" s="321"/>
      <c r="F39" s="321"/>
      <c r="G39" s="209">
        <f t="shared" si="0"/>
        <v>0</v>
      </c>
    </row>
    <row r="40" spans="1:15" outlineLevel="1">
      <c r="A40" s="317">
        <v>3</v>
      </c>
      <c r="B40" s="318" t="s">
        <v>3266</v>
      </c>
      <c r="C40" s="319" t="s">
        <v>11</v>
      </c>
      <c r="D40" s="320">
        <v>4250</v>
      </c>
      <c r="E40" s="321"/>
      <c r="F40" s="321"/>
      <c r="G40" s="209">
        <f t="shared" si="0"/>
        <v>0</v>
      </c>
    </row>
    <row r="41" spans="1:15" outlineLevel="1">
      <c r="A41" s="317">
        <v>4</v>
      </c>
      <c r="B41" s="318" t="s">
        <v>3267</v>
      </c>
      <c r="C41" s="319" t="s">
        <v>11</v>
      </c>
      <c r="D41" s="320">
        <v>3950</v>
      </c>
      <c r="E41" s="321"/>
      <c r="F41" s="321"/>
      <c r="G41" s="209">
        <f t="shared" si="0"/>
        <v>0</v>
      </c>
    </row>
    <row r="42" spans="1:15" outlineLevel="1">
      <c r="A42" s="317">
        <v>5</v>
      </c>
      <c r="B42" s="318" t="s">
        <v>3268</v>
      </c>
      <c r="C42" s="319" t="s">
        <v>11</v>
      </c>
      <c r="D42" s="320">
        <v>950</v>
      </c>
      <c r="E42" s="321"/>
      <c r="F42" s="321"/>
      <c r="G42" s="209">
        <f t="shared" si="0"/>
        <v>0</v>
      </c>
    </row>
    <row r="43" spans="1:15" outlineLevel="1">
      <c r="A43" s="317">
        <v>6</v>
      </c>
      <c r="B43" s="318" t="s">
        <v>3269</v>
      </c>
      <c r="C43" s="319" t="s">
        <v>11</v>
      </c>
      <c r="D43" s="320">
        <v>800</v>
      </c>
      <c r="E43" s="321"/>
      <c r="F43" s="321"/>
      <c r="G43" s="209">
        <f t="shared" si="0"/>
        <v>0</v>
      </c>
    </row>
    <row r="44" spans="1:15" outlineLevel="1">
      <c r="A44" s="317">
        <v>7</v>
      </c>
      <c r="B44" s="318" t="s">
        <v>3270</v>
      </c>
      <c r="C44" s="319" t="s">
        <v>11</v>
      </c>
      <c r="D44" s="320">
        <v>300</v>
      </c>
      <c r="E44" s="321"/>
      <c r="F44" s="321"/>
      <c r="G44" s="209">
        <f t="shared" si="0"/>
        <v>0</v>
      </c>
    </row>
    <row r="45" spans="1:15" outlineLevel="1">
      <c r="A45" s="317">
        <v>8</v>
      </c>
      <c r="B45" s="318" t="s">
        <v>3271</v>
      </c>
      <c r="C45" s="319" t="s">
        <v>11</v>
      </c>
      <c r="D45" s="320">
        <v>280</v>
      </c>
      <c r="E45" s="321"/>
      <c r="F45" s="321"/>
      <c r="G45" s="209">
        <f t="shared" si="0"/>
        <v>0</v>
      </c>
    </row>
    <row r="46" spans="1:15" outlineLevel="1">
      <c r="A46" s="317">
        <v>9</v>
      </c>
      <c r="B46" s="318" t="s">
        <v>3272</v>
      </c>
      <c r="C46" s="319" t="s">
        <v>11</v>
      </c>
      <c r="D46" s="320">
        <v>150</v>
      </c>
      <c r="E46" s="321"/>
      <c r="F46" s="321"/>
      <c r="G46" s="209">
        <f t="shared" si="0"/>
        <v>0</v>
      </c>
    </row>
    <row r="47" spans="1:15" outlineLevel="1">
      <c r="A47" s="317">
        <v>10</v>
      </c>
      <c r="B47" s="318" t="s">
        <v>3273</v>
      </c>
      <c r="C47" s="319" t="s">
        <v>11</v>
      </c>
      <c r="D47" s="320">
        <v>725</v>
      </c>
      <c r="E47" s="321"/>
      <c r="F47" s="321"/>
      <c r="G47" s="209">
        <f t="shared" si="0"/>
        <v>0</v>
      </c>
    </row>
    <row r="48" spans="1:15" outlineLevel="1">
      <c r="A48" s="317">
        <v>11</v>
      </c>
      <c r="B48" s="318" t="s">
        <v>3274</v>
      </c>
      <c r="C48" s="319" t="s">
        <v>11</v>
      </c>
      <c r="D48" s="320">
        <v>120</v>
      </c>
      <c r="E48" s="321"/>
      <c r="F48" s="321"/>
      <c r="G48" s="209">
        <f t="shared" si="0"/>
        <v>0</v>
      </c>
    </row>
    <row r="49" spans="1:15" outlineLevel="1">
      <c r="A49" s="317">
        <v>12</v>
      </c>
      <c r="B49" s="318" t="s">
        <v>3275</v>
      </c>
      <c r="C49" s="319" t="s">
        <v>11</v>
      </c>
      <c r="D49" s="320">
        <v>250</v>
      </c>
      <c r="E49" s="321"/>
      <c r="F49" s="321"/>
      <c r="G49" s="209">
        <f t="shared" si="0"/>
        <v>0</v>
      </c>
    </row>
    <row r="50" spans="1:15" ht="17.25" customHeight="1">
      <c r="A50" s="310"/>
      <c r="B50" s="310" t="s">
        <v>3276</v>
      </c>
      <c r="C50" s="311"/>
      <c r="D50" s="312"/>
      <c r="E50" s="311"/>
      <c r="F50" s="311"/>
      <c r="G50" s="313">
        <f>SUBTOTAL(9,G51:G63)</f>
        <v>0</v>
      </c>
      <c r="H50" s="314"/>
      <c r="I50" s="315"/>
      <c r="J50" s="311"/>
      <c r="K50" s="315"/>
      <c r="L50" s="316"/>
      <c r="M50" s="316"/>
      <c r="N50" s="316"/>
      <c r="O50" s="316"/>
    </row>
    <row r="51" spans="1:15" outlineLevel="1">
      <c r="A51" s="317">
        <v>1</v>
      </c>
      <c r="B51" s="318" t="s">
        <v>3277</v>
      </c>
      <c r="C51" s="319" t="s">
        <v>11</v>
      </c>
      <c r="D51" s="320">
        <v>1150</v>
      </c>
      <c r="E51" s="321"/>
      <c r="F51" s="321"/>
      <c r="G51" s="209">
        <f t="shared" si="0"/>
        <v>0</v>
      </c>
    </row>
    <row r="52" spans="1:15" outlineLevel="1">
      <c r="A52" s="317">
        <v>2</v>
      </c>
      <c r="B52" s="318" t="s">
        <v>3278</v>
      </c>
      <c r="C52" s="319" t="s">
        <v>11</v>
      </c>
      <c r="D52" s="320">
        <v>320</v>
      </c>
      <c r="E52" s="321"/>
      <c r="F52" s="321"/>
      <c r="G52" s="209">
        <f t="shared" si="0"/>
        <v>0</v>
      </c>
    </row>
    <row r="53" spans="1:15" outlineLevel="1">
      <c r="A53" s="317">
        <v>3</v>
      </c>
      <c r="B53" s="318" t="s">
        <v>3279</v>
      </c>
      <c r="C53" s="319" t="s">
        <v>2764</v>
      </c>
      <c r="D53" s="320">
        <v>20</v>
      </c>
      <c r="E53" s="321"/>
      <c r="F53" s="321"/>
      <c r="G53" s="209">
        <f t="shared" si="0"/>
        <v>0</v>
      </c>
    </row>
    <row r="54" spans="1:15" outlineLevel="1">
      <c r="A54" s="317">
        <v>4</v>
      </c>
      <c r="B54" s="318" t="s">
        <v>3280</v>
      </c>
      <c r="C54" s="319" t="s">
        <v>2764</v>
      </c>
      <c r="D54" s="320">
        <v>16</v>
      </c>
      <c r="E54" s="321"/>
      <c r="F54" s="321"/>
      <c r="G54" s="209">
        <f t="shared" si="0"/>
        <v>0</v>
      </c>
    </row>
    <row r="55" spans="1:15" outlineLevel="1">
      <c r="A55" s="317">
        <v>5</v>
      </c>
      <c r="B55" s="318" t="s">
        <v>3281</v>
      </c>
      <c r="C55" s="319" t="s">
        <v>2764</v>
      </c>
      <c r="D55" s="320">
        <v>55</v>
      </c>
      <c r="E55" s="321"/>
      <c r="F55" s="321"/>
      <c r="G55" s="209">
        <f t="shared" si="0"/>
        <v>0</v>
      </c>
    </row>
    <row r="56" spans="1:15" outlineLevel="1">
      <c r="A56" s="317">
        <v>6</v>
      </c>
      <c r="B56" s="318" t="s">
        <v>3282</v>
      </c>
      <c r="C56" s="319" t="s">
        <v>2764</v>
      </c>
      <c r="D56" s="320">
        <v>30</v>
      </c>
      <c r="E56" s="321"/>
      <c r="F56" s="321"/>
      <c r="G56" s="209">
        <f t="shared" si="0"/>
        <v>0</v>
      </c>
    </row>
    <row r="57" spans="1:15" outlineLevel="1">
      <c r="A57" s="317">
        <v>7</v>
      </c>
      <c r="B57" s="318" t="s">
        <v>3283</v>
      </c>
      <c r="C57" s="319" t="s">
        <v>2764</v>
      </c>
      <c r="D57" s="320">
        <v>80</v>
      </c>
      <c r="E57" s="321"/>
      <c r="F57" s="321"/>
      <c r="G57" s="209">
        <f t="shared" si="0"/>
        <v>0</v>
      </c>
    </row>
    <row r="58" spans="1:15" outlineLevel="1">
      <c r="A58" s="317">
        <v>8</v>
      </c>
      <c r="B58" s="318" t="s">
        <v>3284</v>
      </c>
      <c r="C58" s="319" t="s">
        <v>2764</v>
      </c>
      <c r="D58" s="320">
        <v>8</v>
      </c>
      <c r="E58" s="321"/>
      <c r="F58" s="321"/>
      <c r="G58" s="209">
        <f t="shared" si="0"/>
        <v>0</v>
      </c>
    </row>
    <row r="59" spans="1:15" outlineLevel="1">
      <c r="A59" s="317">
        <v>9</v>
      </c>
      <c r="B59" s="318" t="s">
        <v>3285</v>
      </c>
      <c r="C59" s="319" t="s">
        <v>41</v>
      </c>
      <c r="D59" s="320">
        <v>1</v>
      </c>
      <c r="E59" s="321"/>
      <c r="F59" s="321"/>
      <c r="G59" s="209">
        <f t="shared" si="0"/>
        <v>0</v>
      </c>
    </row>
    <row r="60" spans="1:15" outlineLevel="1">
      <c r="A60" s="317">
        <v>10</v>
      </c>
      <c r="B60" s="318" t="s">
        <v>3286</v>
      </c>
      <c r="C60" s="319" t="s">
        <v>2764</v>
      </c>
      <c r="D60" s="320">
        <v>110</v>
      </c>
      <c r="E60" s="321"/>
      <c r="F60" s="321"/>
      <c r="G60" s="209">
        <f t="shared" si="0"/>
        <v>0</v>
      </c>
    </row>
    <row r="61" spans="1:15" outlineLevel="1">
      <c r="A61" s="317">
        <v>11</v>
      </c>
      <c r="B61" s="318" t="s">
        <v>3287</v>
      </c>
      <c r="C61" s="319" t="s">
        <v>2764</v>
      </c>
      <c r="D61" s="320">
        <v>420</v>
      </c>
      <c r="E61" s="321"/>
      <c r="F61" s="321"/>
      <c r="G61" s="209">
        <f t="shared" si="0"/>
        <v>0</v>
      </c>
    </row>
    <row r="62" spans="1:15" outlineLevel="1">
      <c r="A62" s="317">
        <v>12</v>
      </c>
      <c r="B62" s="318" t="s">
        <v>3288</v>
      </c>
      <c r="C62" s="319" t="s">
        <v>2764</v>
      </c>
      <c r="D62" s="320">
        <v>1</v>
      </c>
      <c r="E62" s="321"/>
      <c r="F62" s="321"/>
      <c r="G62" s="209">
        <f t="shared" si="0"/>
        <v>0</v>
      </c>
    </row>
    <row r="63" spans="1:15" outlineLevel="1">
      <c r="A63" s="317">
        <v>13</v>
      </c>
      <c r="B63" s="318" t="s">
        <v>3289</v>
      </c>
      <c r="C63" s="319" t="s">
        <v>2764</v>
      </c>
      <c r="D63" s="320">
        <v>10</v>
      </c>
      <c r="E63" s="321"/>
      <c r="F63" s="321"/>
      <c r="G63" s="209">
        <f t="shared" si="0"/>
        <v>0</v>
      </c>
    </row>
    <row r="64" spans="1:15" ht="17.25" customHeight="1">
      <c r="A64" s="310"/>
      <c r="B64" s="310" t="s">
        <v>3290</v>
      </c>
      <c r="C64" s="311"/>
      <c r="D64" s="312"/>
      <c r="E64" s="311"/>
      <c r="F64" s="311"/>
      <c r="G64" s="313">
        <f>SUBTOTAL(9,G65:G79)</f>
        <v>0</v>
      </c>
      <c r="H64" s="314"/>
      <c r="I64" s="315"/>
      <c r="J64" s="311"/>
      <c r="K64" s="315"/>
      <c r="L64" s="316"/>
      <c r="M64" s="316"/>
      <c r="N64" s="316"/>
      <c r="O64" s="316"/>
    </row>
    <row r="65" spans="1:15" outlineLevel="1">
      <c r="A65" s="317">
        <v>1</v>
      </c>
      <c r="B65" s="318" t="s">
        <v>3291</v>
      </c>
      <c r="C65" s="319" t="s">
        <v>2764</v>
      </c>
      <c r="D65" s="320">
        <v>63</v>
      </c>
      <c r="E65" s="321"/>
      <c r="F65" s="321"/>
      <c r="G65" s="209">
        <f t="shared" si="0"/>
        <v>0</v>
      </c>
    </row>
    <row r="66" spans="1:15" outlineLevel="1">
      <c r="A66" s="317">
        <v>2</v>
      </c>
      <c r="B66" s="318" t="s">
        <v>3292</v>
      </c>
      <c r="C66" s="319" t="s">
        <v>2764</v>
      </c>
      <c r="D66" s="320">
        <v>80</v>
      </c>
      <c r="E66" s="321"/>
      <c r="F66" s="321"/>
      <c r="G66" s="209">
        <f t="shared" si="0"/>
        <v>0</v>
      </c>
    </row>
    <row r="67" spans="1:15" outlineLevel="1">
      <c r="A67" s="317">
        <v>3</v>
      </c>
      <c r="B67" s="318" t="s">
        <v>3293</v>
      </c>
      <c r="C67" s="319" t="s">
        <v>2764</v>
      </c>
      <c r="D67" s="320">
        <v>17</v>
      </c>
      <c r="E67" s="321"/>
      <c r="F67" s="321"/>
      <c r="G67" s="209">
        <f t="shared" si="0"/>
        <v>0</v>
      </c>
    </row>
    <row r="68" spans="1:15" outlineLevel="1">
      <c r="A68" s="317">
        <v>4</v>
      </c>
      <c r="B68" s="318" t="s">
        <v>3294</v>
      </c>
      <c r="C68" s="319" t="s">
        <v>2764</v>
      </c>
      <c r="D68" s="320">
        <v>34</v>
      </c>
      <c r="E68" s="321"/>
      <c r="F68" s="321"/>
      <c r="G68" s="209">
        <f t="shared" si="0"/>
        <v>0</v>
      </c>
    </row>
    <row r="69" spans="1:15" outlineLevel="1">
      <c r="A69" s="317">
        <v>5</v>
      </c>
      <c r="B69" s="318" t="s">
        <v>3295</v>
      </c>
      <c r="C69" s="319" t="s">
        <v>2764</v>
      </c>
      <c r="D69" s="320">
        <v>5</v>
      </c>
      <c r="E69" s="321"/>
      <c r="F69" s="321"/>
      <c r="G69" s="209">
        <f t="shared" si="0"/>
        <v>0</v>
      </c>
    </row>
    <row r="70" spans="1:15" outlineLevel="1">
      <c r="A70" s="317">
        <v>6</v>
      </c>
      <c r="B70" s="318" t="s">
        <v>3296</v>
      </c>
      <c r="C70" s="319" t="s">
        <v>2764</v>
      </c>
      <c r="D70" s="320">
        <v>4</v>
      </c>
      <c r="E70" s="321"/>
      <c r="F70" s="321"/>
      <c r="G70" s="209">
        <f t="shared" si="0"/>
        <v>0</v>
      </c>
    </row>
    <row r="71" spans="1:15" outlineLevel="1">
      <c r="A71" s="317">
        <v>7</v>
      </c>
      <c r="B71" s="318" t="s">
        <v>3297</v>
      </c>
      <c r="C71" s="319" t="s">
        <v>2764</v>
      </c>
      <c r="D71" s="320">
        <v>2</v>
      </c>
      <c r="E71" s="321"/>
      <c r="F71" s="321"/>
      <c r="G71" s="209">
        <f t="shared" si="0"/>
        <v>0</v>
      </c>
    </row>
    <row r="72" spans="1:15" outlineLevel="1">
      <c r="A72" s="317">
        <v>8</v>
      </c>
      <c r="B72" s="318" t="s">
        <v>3298</v>
      </c>
      <c r="C72" s="319" t="s">
        <v>2764</v>
      </c>
      <c r="D72" s="320">
        <v>297</v>
      </c>
      <c r="E72" s="321"/>
      <c r="F72" s="321"/>
      <c r="G72" s="209">
        <f t="shared" si="0"/>
        <v>0</v>
      </c>
    </row>
    <row r="73" spans="1:15" outlineLevel="1">
      <c r="A73" s="317">
        <v>9</v>
      </c>
      <c r="B73" s="318" t="s">
        <v>3299</v>
      </c>
      <c r="C73" s="319" t="s">
        <v>2764</v>
      </c>
      <c r="D73" s="320">
        <v>3</v>
      </c>
      <c r="E73" s="321"/>
      <c r="F73" s="321"/>
      <c r="G73" s="209">
        <f t="shared" si="0"/>
        <v>0</v>
      </c>
    </row>
    <row r="74" spans="1:15" outlineLevel="1">
      <c r="A74" s="317">
        <v>10</v>
      </c>
      <c r="B74" s="318" t="s">
        <v>3300</v>
      </c>
      <c r="C74" s="319" t="s">
        <v>2764</v>
      </c>
      <c r="D74" s="320">
        <v>19</v>
      </c>
      <c r="E74" s="321"/>
      <c r="F74" s="321"/>
      <c r="G74" s="209">
        <f t="shared" ref="G74:G78" si="1">(E74+F74)*D74</f>
        <v>0</v>
      </c>
    </row>
    <row r="75" spans="1:15" outlineLevel="1">
      <c r="A75" s="317">
        <v>11</v>
      </c>
      <c r="B75" s="318" t="s">
        <v>3301</v>
      </c>
      <c r="C75" s="319" t="s">
        <v>2764</v>
      </c>
      <c r="D75" s="320">
        <v>3</v>
      </c>
      <c r="E75" s="321"/>
      <c r="F75" s="321"/>
      <c r="G75" s="209">
        <f t="shared" si="1"/>
        <v>0</v>
      </c>
    </row>
    <row r="76" spans="1:15" outlineLevel="1">
      <c r="A76" s="317">
        <v>12</v>
      </c>
      <c r="B76" s="318" t="s">
        <v>3302</v>
      </c>
      <c r="C76" s="319" t="s">
        <v>2764</v>
      </c>
      <c r="D76" s="320">
        <v>27</v>
      </c>
      <c r="E76" s="321"/>
      <c r="F76" s="321"/>
      <c r="G76" s="209">
        <f t="shared" si="1"/>
        <v>0</v>
      </c>
    </row>
    <row r="77" spans="1:15" outlineLevel="1">
      <c r="A77" s="317">
        <v>13</v>
      </c>
      <c r="B77" s="318" t="s">
        <v>3303</v>
      </c>
      <c r="C77" s="319" t="s">
        <v>2764</v>
      </c>
      <c r="D77" s="320">
        <v>2</v>
      </c>
      <c r="E77" s="321"/>
      <c r="F77" s="321"/>
      <c r="G77" s="209">
        <f t="shared" si="1"/>
        <v>0</v>
      </c>
    </row>
    <row r="78" spans="1:15" outlineLevel="1">
      <c r="A78" s="317">
        <v>14</v>
      </c>
      <c r="B78" s="318" t="s">
        <v>3304</v>
      </c>
      <c r="C78" s="319" t="s">
        <v>2764</v>
      </c>
      <c r="D78" s="320">
        <v>1</v>
      </c>
      <c r="E78" s="321"/>
      <c r="F78" s="321"/>
      <c r="G78" s="209">
        <f t="shared" si="1"/>
        <v>0</v>
      </c>
    </row>
    <row r="79" spans="1:15" ht="17.25" customHeight="1">
      <c r="A79" s="310"/>
      <c r="B79" s="310" t="s">
        <v>3305</v>
      </c>
      <c r="C79" s="311"/>
      <c r="D79" s="312"/>
      <c r="E79" s="311"/>
      <c r="F79" s="311"/>
      <c r="G79" s="313">
        <f>SUBTOTAL(9,G80:G91)</f>
        <v>0</v>
      </c>
      <c r="H79" s="314"/>
      <c r="I79" s="315"/>
      <c r="J79" s="311"/>
      <c r="K79" s="315"/>
      <c r="L79" s="316"/>
      <c r="M79" s="316"/>
      <c r="N79" s="316"/>
      <c r="O79" s="316"/>
    </row>
    <row r="80" spans="1:15" outlineLevel="1">
      <c r="A80" s="317">
        <v>1</v>
      </c>
      <c r="B80" s="318" t="s">
        <v>3306</v>
      </c>
      <c r="C80" s="319" t="s">
        <v>40</v>
      </c>
      <c r="D80" s="320">
        <v>50</v>
      </c>
      <c r="E80" s="321"/>
      <c r="F80" s="321"/>
      <c r="G80" s="209">
        <f t="shared" ref="G80:G91" si="2">(E80+F80)*D80</f>
        <v>0</v>
      </c>
    </row>
    <row r="81" spans="1:15" outlineLevel="1">
      <c r="A81" s="317">
        <v>2</v>
      </c>
      <c r="B81" s="318" t="s">
        <v>3307</v>
      </c>
      <c r="C81" s="319" t="s">
        <v>11</v>
      </c>
      <c r="D81" s="320">
        <v>150</v>
      </c>
      <c r="E81" s="321"/>
      <c r="F81" s="321"/>
      <c r="G81" s="209">
        <f t="shared" si="2"/>
        <v>0</v>
      </c>
    </row>
    <row r="82" spans="1:15" outlineLevel="1">
      <c r="A82" s="317">
        <v>3</v>
      </c>
      <c r="B82" s="318" t="s">
        <v>3308</v>
      </c>
      <c r="C82" s="319" t="s">
        <v>11</v>
      </c>
      <c r="D82" s="320">
        <v>50</v>
      </c>
      <c r="E82" s="321"/>
      <c r="F82" s="321"/>
      <c r="G82" s="209">
        <f t="shared" si="2"/>
        <v>0</v>
      </c>
    </row>
    <row r="83" spans="1:15" outlineLevel="1">
      <c r="A83" s="317">
        <v>4</v>
      </c>
      <c r="B83" s="318" t="s">
        <v>3309</v>
      </c>
      <c r="C83" s="319" t="s">
        <v>11</v>
      </c>
      <c r="D83" s="320">
        <v>30</v>
      </c>
      <c r="E83" s="321"/>
      <c r="F83" s="321"/>
      <c r="G83" s="209">
        <f t="shared" si="2"/>
        <v>0</v>
      </c>
    </row>
    <row r="84" spans="1:15" outlineLevel="1">
      <c r="A84" s="317">
        <v>5</v>
      </c>
      <c r="B84" s="318" t="s">
        <v>3310</v>
      </c>
      <c r="C84" s="319" t="s">
        <v>11</v>
      </c>
      <c r="D84" s="320">
        <v>20</v>
      </c>
      <c r="E84" s="321"/>
      <c r="F84" s="321"/>
      <c r="G84" s="209">
        <f t="shared" si="2"/>
        <v>0</v>
      </c>
    </row>
    <row r="85" spans="1:15" outlineLevel="1">
      <c r="A85" s="317">
        <v>6</v>
      </c>
      <c r="B85" s="318" t="s">
        <v>3311</v>
      </c>
      <c r="C85" s="319" t="s">
        <v>11</v>
      </c>
      <c r="D85" s="320">
        <v>250</v>
      </c>
      <c r="E85" s="321"/>
      <c r="F85" s="321"/>
      <c r="G85" s="209">
        <f t="shared" si="2"/>
        <v>0</v>
      </c>
    </row>
    <row r="86" spans="1:15" outlineLevel="1">
      <c r="A86" s="317">
        <v>7</v>
      </c>
      <c r="B86" s="318" t="s">
        <v>3312</v>
      </c>
      <c r="C86" s="319" t="s">
        <v>11</v>
      </c>
      <c r="D86" s="320">
        <v>80</v>
      </c>
      <c r="E86" s="321"/>
      <c r="F86" s="321"/>
      <c r="G86" s="209">
        <f t="shared" si="2"/>
        <v>0</v>
      </c>
    </row>
    <row r="87" spans="1:15" outlineLevel="1">
      <c r="A87" s="317">
        <v>8</v>
      </c>
      <c r="B87" s="318" t="s">
        <v>3313</v>
      </c>
      <c r="C87" s="319" t="s">
        <v>2764</v>
      </c>
      <c r="D87" s="320">
        <v>350</v>
      </c>
      <c r="E87" s="321"/>
      <c r="F87" s="321"/>
      <c r="G87" s="209">
        <f t="shared" si="2"/>
        <v>0</v>
      </c>
    </row>
    <row r="88" spans="1:15" outlineLevel="1">
      <c r="A88" s="317">
        <v>9</v>
      </c>
      <c r="B88" s="318" t="s">
        <v>3314</v>
      </c>
      <c r="C88" s="319" t="s">
        <v>2764</v>
      </c>
      <c r="D88" s="320">
        <v>60</v>
      </c>
      <c r="E88" s="321"/>
      <c r="F88" s="321"/>
      <c r="G88" s="209">
        <f t="shared" si="2"/>
        <v>0</v>
      </c>
    </row>
    <row r="89" spans="1:15" outlineLevel="1">
      <c r="A89" s="317">
        <v>10</v>
      </c>
      <c r="B89" s="318" t="s">
        <v>3315</v>
      </c>
      <c r="C89" s="319" t="s">
        <v>57</v>
      </c>
      <c r="D89" s="320">
        <v>1</v>
      </c>
      <c r="E89" s="321"/>
      <c r="F89" s="321"/>
      <c r="G89" s="209">
        <f t="shared" si="2"/>
        <v>0</v>
      </c>
    </row>
    <row r="90" spans="1:15" outlineLevel="1">
      <c r="A90" s="317">
        <v>11</v>
      </c>
      <c r="B90" s="318" t="s">
        <v>3316</v>
      </c>
      <c r="C90" s="319" t="s">
        <v>41</v>
      </c>
      <c r="D90" s="320">
        <v>2</v>
      </c>
      <c r="E90" s="321"/>
      <c r="F90" s="321"/>
      <c r="G90" s="209">
        <f t="shared" si="2"/>
        <v>0</v>
      </c>
    </row>
    <row r="91" spans="1:15" outlineLevel="1">
      <c r="A91" s="317">
        <v>12</v>
      </c>
      <c r="B91" s="318" t="s">
        <v>3317</v>
      </c>
      <c r="C91" s="319" t="s">
        <v>46</v>
      </c>
      <c r="D91" s="320">
        <v>1</v>
      </c>
      <c r="E91" s="321"/>
      <c r="F91" s="321"/>
      <c r="G91" s="209">
        <f t="shared" si="2"/>
        <v>0</v>
      </c>
    </row>
    <row r="92" spans="1:15" ht="17.25" customHeight="1">
      <c r="A92" s="310"/>
      <c r="B92" s="310" t="s">
        <v>3318</v>
      </c>
      <c r="C92" s="311"/>
      <c r="D92" s="312"/>
      <c r="E92" s="311"/>
      <c r="F92" s="311"/>
      <c r="G92" s="313">
        <f>SUBTOTAL(9,G93:G97)</f>
        <v>0</v>
      </c>
      <c r="H92" s="314"/>
      <c r="I92" s="315"/>
      <c r="J92" s="311"/>
      <c r="K92" s="315"/>
      <c r="L92" s="316"/>
      <c r="M92" s="316"/>
      <c r="N92" s="316"/>
      <c r="O92" s="316"/>
    </row>
    <row r="93" spans="1:15" outlineLevel="1">
      <c r="A93" s="317">
        <v>1</v>
      </c>
      <c r="B93" s="318" t="s">
        <v>3319</v>
      </c>
      <c r="C93" s="319" t="s">
        <v>46</v>
      </c>
      <c r="D93" s="320">
        <v>1</v>
      </c>
      <c r="E93" s="321"/>
      <c r="F93" s="321"/>
      <c r="G93" s="209">
        <f t="shared" ref="G93:G97" si="3">(E93+F93)*D93</f>
        <v>0</v>
      </c>
    </row>
    <row r="94" spans="1:15" outlineLevel="1">
      <c r="A94" s="317">
        <v>2</v>
      </c>
      <c r="B94" s="318" t="s">
        <v>3320</v>
      </c>
      <c r="C94" s="319" t="s">
        <v>46</v>
      </c>
      <c r="D94" s="320">
        <v>1</v>
      </c>
      <c r="E94" s="321"/>
      <c r="F94" s="321"/>
      <c r="G94" s="209">
        <f t="shared" si="3"/>
        <v>0</v>
      </c>
    </row>
    <row r="95" spans="1:15" outlineLevel="1">
      <c r="A95" s="317">
        <v>3</v>
      </c>
      <c r="B95" s="318" t="s">
        <v>3321</v>
      </c>
      <c r="C95" s="319" t="s">
        <v>46</v>
      </c>
      <c r="D95" s="320">
        <v>1</v>
      </c>
      <c r="E95" s="321"/>
      <c r="F95" s="321"/>
      <c r="G95" s="209">
        <f t="shared" si="3"/>
        <v>0</v>
      </c>
    </row>
    <row r="96" spans="1:15" outlineLevel="1">
      <c r="A96" s="317">
        <v>4</v>
      </c>
      <c r="B96" s="318" t="s">
        <v>3322</v>
      </c>
      <c r="C96" s="319" t="s">
        <v>46</v>
      </c>
      <c r="D96" s="320">
        <v>1</v>
      </c>
      <c r="E96" s="321"/>
      <c r="F96" s="321"/>
      <c r="G96" s="209">
        <f t="shared" si="3"/>
        <v>0</v>
      </c>
    </row>
    <row r="97" spans="1:7" outlineLevel="1">
      <c r="A97" s="317">
        <v>5</v>
      </c>
      <c r="B97" s="318" t="s">
        <v>3323</v>
      </c>
      <c r="C97" s="319" t="s">
        <v>46</v>
      </c>
      <c r="D97" s="320">
        <v>1</v>
      </c>
      <c r="E97" s="321"/>
      <c r="F97" s="321"/>
      <c r="G97" s="209">
        <f t="shared" si="3"/>
        <v>0</v>
      </c>
    </row>
  </sheetData>
  <pageMargins left="0.31" right="0.38" top="0.78740157480314965" bottom="0.78740157480314965" header="0.31496062992125984" footer="0.31496062992125984"/>
  <pageSetup paperSize="9" scale="90" orientation="landscape" r:id="rId1"/>
  <headerFooter>
    <oddFooter>&amp;CStránka &amp;P z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77"/>
  <sheetViews>
    <sheetView showGridLines="0" view="pageBreakPreview" zoomScaleNormal="100" zoomScaleSheetLayoutView="100" workbookViewId="0">
      <pane ySplit="4" topLeftCell="A5" activePane="bottomLeft" state="frozen"/>
      <selection pane="bottomLeft" activeCell="A5" sqref="A5"/>
    </sheetView>
  </sheetViews>
  <sheetFormatPr defaultColWidth="11.7109375" defaultRowHeight="12.75" outlineLevelRow="1"/>
  <cols>
    <col min="1" max="1" width="6.42578125" style="189" bestFit="1" customWidth="1"/>
    <col min="2" max="2" width="73.28515625" style="189" customWidth="1"/>
    <col min="3" max="3" width="8.85546875" style="189" customWidth="1"/>
    <col min="4" max="4" width="11.7109375" style="189"/>
    <col min="5" max="7" width="14" style="189" customWidth="1"/>
    <col min="8" max="256" width="11.7109375" style="189"/>
    <col min="257" max="257" width="61.140625" style="189" customWidth="1"/>
    <col min="258" max="512" width="11.7109375" style="189"/>
    <col min="513" max="513" width="61.140625" style="189" customWidth="1"/>
    <col min="514" max="768" width="11.7109375" style="189"/>
    <col min="769" max="769" width="61.140625" style="189" customWidth="1"/>
    <col min="770" max="1024" width="11.7109375" style="189"/>
    <col min="1025" max="1025" width="61.140625" style="189" customWidth="1"/>
    <col min="1026" max="1280" width="11.7109375" style="189"/>
    <col min="1281" max="1281" width="61.140625" style="189" customWidth="1"/>
    <col min="1282" max="1536" width="11.7109375" style="189"/>
    <col min="1537" max="1537" width="61.140625" style="189" customWidth="1"/>
    <col min="1538" max="1792" width="11.7109375" style="189"/>
    <col min="1793" max="1793" width="61.140625" style="189" customWidth="1"/>
    <col min="1794" max="2048" width="11.7109375" style="189"/>
    <col min="2049" max="2049" width="61.140625" style="189" customWidth="1"/>
    <col min="2050" max="2304" width="11.7109375" style="189"/>
    <col min="2305" max="2305" width="61.140625" style="189" customWidth="1"/>
    <col min="2306" max="2560" width="11.7109375" style="189"/>
    <col min="2561" max="2561" width="61.140625" style="189" customWidth="1"/>
    <col min="2562" max="2816" width="11.7109375" style="189"/>
    <col min="2817" max="2817" width="61.140625" style="189" customWidth="1"/>
    <col min="2818" max="3072" width="11.7109375" style="189"/>
    <col min="3073" max="3073" width="61.140625" style="189" customWidth="1"/>
    <col min="3074" max="3328" width="11.7109375" style="189"/>
    <col min="3329" max="3329" width="61.140625" style="189" customWidth="1"/>
    <col min="3330" max="3584" width="11.7109375" style="189"/>
    <col min="3585" max="3585" width="61.140625" style="189" customWidth="1"/>
    <col min="3586" max="3840" width="11.7109375" style="189"/>
    <col min="3841" max="3841" width="61.140625" style="189" customWidth="1"/>
    <col min="3842" max="4096" width="11.7109375" style="189"/>
    <col min="4097" max="4097" width="61.140625" style="189" customWidth="1"/>
    <col min="4098" max="4352" width="11.7109375" style="189"/>
    <col min="4353" max="4353" width="61.140625" style="189" customWidth="1"/>
    <col min="4354" max="4608" width="11.7109375" style="189"/>
    <col min="4609" max="4609" width="61.140625" style="189" customWidth="1"/>
    <col min="4610" max="4864" width="11.7109375" style="189"/>
    <col min="4865" max="4865" width="61.140625" style="189" customWidth="1"/>
    <col min="4866" max="5120" width="11.7109375" style="189"/>
    <col min="5121" max="5121" width="61.140625" style="189" customWidth="1"/>
    <col min="5122" max="5376" width="11.7109375" style="189"/>
    <col min="5377" max="5377" width="61.140625" style="189" customWidth="1"/>
    <col min="5378" max="5632" width="11.7109375" style="189"/>
    <col min="5633" max="5633" width="61.140625" style="189" customWidth="1"/>
    <col min="5634" max="5888" width="11.7109375" style="189"/>
    <col min="5889" max="5889" width="61.140625" style="189" customWidth="1"/>
    <col min="5890" max="6144" width="11.7109375" style="189"/>
    <col min="6145" max="6145" width="61.140625" style="189" customWidth="1"/>
    <col min="6146" max="6400" width="11.7109375" style="189"/>
    <col min="6401" max="6401" width="61.140625" style="189" customWidth="1"/>
    <col min="6402" max="6656" width="11.7109375" style="189"/>
    <col min="6657" max="6657" width="61.140625" style="189" customWidth="1"/>
    <col min="6658" max="6912" width="11.7109375" style="189"/>
    <col min="6913" max="6913" width="61.140625" style="189" customWidth="1"/>
    <col min="6914" max="7168" width="11.7109375" style="189"/>
    <col min="7169" max="7169" width="61.140625" style="189" customWidth="1"/>
    <col min="7170" max="7424" width="11.7109375" style="189"/>
    <col min="7425" max="7425" width="61.140625" style="189" customWidth="1"/>
    <col min="7426" max="7680" width="11.7109375" style="189"/>
    <col min="7681" max="7681" width="61.140625" style="189" customWidth="1"/>
    <col min="7682" max="7936" width="11.7109375" style="189"/>
    <col min="7937" max="7937" width="61.140625" style="189" customWidth="1"/>
    <col min="7938" max="8192" width="11.7109375" style="189"/>
    <col min="8193" max="8193" width="61.140625" style="189" customWidth="1"/>
    <col min="8194" max="8448" width="11.7109375" style="189"/>
    <col min="8449" max="8449" width="61.140625" style="189" customWidth="1"/>
    <col min="8450" max="8704" width="11.7109375" style="189"/>
    <col min="8705" max="8705" width="61.140625" style="189" customWidth="1"/>
    <col min="8706" max="8960" width="11.7109375" style="189"/>
    <col min="8961" max="8961" width="61.140625" style="189" customWidth="1"/>
    <col min="8962" max="9216" width="11.7109375" style="189"/>
    <col min="9217" max="9217" width="61.140625" style="189" customWidth="1"/>
    <col min="9218" max="9472" width="11.7109375" style="189"/>
    <col min="9473" max="9473" width="61.140625" style="189" customWidth="1"/>
    <col min="9474" max="9728" width="11.7109375" style="189"/>
    <col min="9729" max="9729" width="61.140625" style="189" customWidth="1"/>
    <col min="9730" max="9984" width="11.7109375" style="189"/>
    <col min="9985" max="9985" width="61.140625" style="189" customWidth="1"/>
    <col min="9986" max="10240" width="11.7109375" style="189"/>
    <col min="10241" max="10241" width="61.140625" style="189" customWidth="1"/>
    <col min="10242" max="10496" width="11.7109375" style="189"/>
    <col min="10497" max="10497" width="61.140625" style="189" customWidth="1"/>
    <col min="10498" max="10752" width="11.7109375" style="189"/>
    <col min="10753" max="10753" width="61.140625" style="189" customWidth="1"/>
    <col min="10754" max="11008" width="11.7109375" style="189"/>
    <col min="11009" max="11009" width="61.140625" style="189" customWidth="1"/>
    <col min="11010" max="11264" width="11.7109375" style="189"/>
    <col min="11265" max="11265" width="61.140625" style="189" customWidth="1"/>
    <col min="11266" max="11520" width="11.7109375" style="189"/>
    <col min="11521" max="11521" width="61.140625" style="189" customWidth="1"/>
    <col min="11522" max="11776" width="11.7109375" style="189"/>
    <col min="11777" max="11777" width="61.140625" style="189" customWidth="1"/>
    <col min="11778" max="12032" width="11.7109375" style="189"/>
    <col min="12033" max="12033" width="61.140625" style="189" customWidth="1"/>
    <col min="12034" max="12288" width="11.7109375" style="189"/>
    <col min="12289" max="12289" width="61.140625" style="189" customWidth="1"/>
    <col min="12290" max="12544" width="11.7109375" style="189"/>
    <col min="12545" max="12545" width="61.140625" style="189" customWidth="1"/>
    <col min="12546" max="12800" width="11.7109375" style="189"/>
    <col min="12801" max="12801" width="61.140625" style="189" customWidth="1"/>
    <col min="12802" max="13056" width="11.7109375" style="189"/>
    <col min="13057" max="13057" width="61.140625" style="189" customWidth="1"/>
    <col min="13058" max="13312" width="11.7109375" style="189"/>
    <col min="13313" max="13313" width="61.140625" style="189" customWidth="1"/>
    <col min="13314" max="13568" width="11.7109375" style="189"/>
    <col min="13569" max="13569" width="61.140625" style="189" customWidth="1"/>
    <col min="13570" max="13824" width="11.7109375" style="189"/>
    <col min="13825" max="13825" width="61.140625" style="189" customWidth="1"/>
    <col min="13826" max="14080" width="11.7109375" style="189"/>
    <col min="14081" max="14081" width="61.140625" style="189" customWidth="1"/>
    <col min="14082" max="14336" width="11.7109375" style="189"/>
    <col min="14337" max="14337" width="61.140625" style="189" customWidth="1"/>
    <col min="14338" max="14592" width="11.7109375" style="189"/>
    <col min="14593" max="14593" width="61.140625" style="189" customWidth="1"/>
    <col min="14594" max="14848" width="11.7109375" style="189"/>
    <col min="14849" max="14849" width="61.140625" style="189" customWidth="1"/>
    <col min="14850" max="15104" width="11.7109375" style="189"/>
    <col min="15105" max="15105" width="61.140625" style="189" customWidth="1"/>
    <col min="15106" max="15360" width="11.7109375" style="189"/>
    <col min="15361" max="15361" width="61.140625" style="189" customWidth="1"/>
    <col min="15362" max="15616" width="11.7109375" style="189"/>
    <col min="15617" max="15617" width="61.140625" style="189" customWidth="1"/>
    <col min="15618" max="15872" width="11.7109375" style="189"/>
    <col min="15873" max="15873" width="61.140625" style="189" customWidth="1"/>
    <col min="15874" max="16128" width="11.7109375" style="189"/>
    <col min="16129" max="16129" width="61.140625" style="189" customWidth="1"/>
    <col min="16130" max="16384" width="11.7109375" style="189"/>
  </cols>
  <sheetData>
    <row r="1" spans="1:12" s="168" customFormat="1" ht="21.6" customHeight="1">
      <c r="B1" s="162" t="s">
        <v>2626</v>
      </c>
      <c r="E1" s="161"/>
      <c r="F1" s="163"/>
      <c r="G1" s="164"/>
      <c r="H1" s="163"/>
      <c r="I1" s="167"/>
      <c r="J1" s="164"/>
      <c r="K1" s="164"/>
      <c r="L1" s="164"/>
    </row>
    <row r="2" spans="1:12" s="168" customFormat="1" ht="21.6" customHeight="1">
      <c r="B2" s="169" t="s">
        <v>2913</v>
      </c>
      <c r="E2" s="161"/>
      <c r="F2" s="163"/>
      <c r="G2" s="164"/>
      <c r="H2" s="163"/>
      <c r="I2" s="167"/>
      <c r="J2" s="164"/>
      <c r="K2" s="164"/>
      <c r="L2" s="164"/>
    </row>
    <row r="3" spans="1:12" s="168" customFormat="1" ht="21.6" customHeight="1">
      <c r="A3" s="160"/>
      <c r="B3" s="169" t="s">
        <v>2915</v>
      </c>
      <c r="C3" s="169"/>
      <c r="D3" s="161"/>
      <c r="E3" s="163"/>
      <c r="F3" s="164"/>
      <c r="G3" s="163"/>
      <c r="H3" s="167"/>
      <c r="I3" s="164"/>
      <c r="J3" s="164"/>
      <c r="K3" s="164"/>
    </row>
    <row r="4" spans="1:12" s="192" customFormat="1" ht="24.75" thickBot="1">
      <c r="A4" s="327" t="s">
        <v>90</v>
      </c>
      <c r="B4" s="47" t="s">
        <v>58</v>
      </c>
      <c r="C4" s="17" t="s">
        <v>29</v>
      </c>
      <c r="D4" s="17" t="s">
        <v>442</v>
      </c>
      <c r="E4" s="326" t="s">
        <v>3004</v>
      </c>
      <c r="F4" s="326" t="s">
        <v>3005</v>
      </c>
      <c r="G4" s="326" t="s">
        <v>3396</v>
      </c>
    </row>
    <row r="5" spans="1:12" ht="11.25" customHeight="1">
      <c r="B5" s="193"/>
      <c r="C5" s="194"/>
      <c r="D5" s="195"/>
      <c r="E5" s="196"/>
      <c r="F5" s="193"/>
      <c r="G5" s="193"/>
      <c r="H5" s="193"/>
    </row>
    <row r="6" spans="1:12" s="168" customFormat="1" ht="21.6" customHeight="1">
      <c r="A6" s="105" t="s">
        <v>3388</v>
      </c>
      <c r="B6" s="105" t="s">
        <v>3382</v>
      </c>
      <c r="C6" s="105"/>
      <c r="D6" s="105"/>
      <c r="E6" s="105"/>
      <c r="F6" s="105"/>
      <c r="G6" s="109">
        <f>SUBTOTAL(9,G7:G40)</f>
        <v>0</v>
      </c>
      <c r="H6" s="163"/>
      <c r="I6" s="167"/>
      <c r="J6" s="164"/>
      <c r="K6" s="164"/>
      <c r="L6" s="164"/>
    </row>
    <row r="7" spans="1:12" s="202" customFormat="1" ht="16.5" customHeight="1">
      <c r="A7" s="197"/>
      <c r="B7" s="198" t="s">
        <v>3385</v>
      </c>
      <c r="C7" s="198"/>
      <c r="D7" s="196"/>
      <c r="E7" s="199"/>
      <c r="F7" s="200"/>
      <c r="G7" s="201">
        <f>SUBTOTAL(9,G8:G41)</f>
        <v>0</v>
      </c>
    </row>
    <row r="8" spans="1:12" outlineLevel="1">
      <c r="A8" s="203">
        <v>1</v>
      </c>
      <c r="B8" s="205" t="s">
        <v>3325</v>
      </c>
      <c r="C8" s="123" t="s">
        <v>2764</v>
      </c>
      <c r="D8" s="24">
        <v>3</v>
      </c>
      <c r="E8" s="94"/>
      <c r="F8" s="94"/>
      <c r="G8" s="209">
        <f>(E8+F8)*D8</f>
        <v>0</v>
      </c>
    </row>
    <row r="9" spans="1:12" outlineLevel="1">
      <c r="A9" s="203">
        <v>2</v>
      </c>
      <c r="B9" s="205" t="s">
        <v>3326</v>
      </c>
      <c r="C9" s="123" t="s">
        <v>2764</v>
      </c>
      <c r="D9" s="24">
        <v>3</v>
      </c>
      <c r="E9" s="94"/>
      <c r="F9" s="94"/>
      <c r="G9" s="209">
        <f t="shared" ref="G9:G40" si="0">(E9+F9)*D9</f>
        <v>0</v>
      </c>
    </row>
    <row r="10" spans="1:12" outlineLevel="1">
      <c r="A10" s="203">
        <v>3</v>
      </c>
      <c r="B10" s="205" t="s">
        <v>3327</v>
      </c>
      <c r="C10" s="123" t="s">
        <v>11</v>
      </c>
      <c r="D10" s="24">
        <v>142</v>
      </c>
      <c r="E10" s="94"/>
      <c r="F10" s="94"/>
      <c r="G10" s="209">
        <f t="shared" si="0"/>
        <v>0</v>
      </c>
    </row>
    <row r="11" spans="1:12" outlineLevel="1">
      <c r="A11" s="203">
        <v>4</v>
      </c>
      <c r="B11" s="205" t="s">
        <v>3328</v>
      </c>
      <c r="C11" s="123" t="s">
        <v>2764</v>
      </c>
      <c r="D11" s="24">
        <v>3</v>
      </c>
      <c r="E11" s="94"/>
      <c r="F11" s="94"/>
      <c r="G11" s="209">
        <f t="shared" si="0"/>
        <v>0</v>
      </c>
    </row>
    <row r="12" spans="1:12" outlineLevel="1">
      <c r="A12" s="203">
        <v>5</v>
      </c>
      <c r="B12" s="205" t="s">
        <v>3329</v>
      </c>
      <c r="C12" s="123" t="s">
        <v>2764</v>
      </c>
      <c r="D12" s="24">
        <v>6</v>
      </c>
      <c r="E12" s="94"/>
      <c r="F12" s="94"/>
      <c r="G12" s="209">
        <f t="shared" si="0"/>
        <v>0</v>
      </c>
    </row>
    <row r="13" spans="1:12" outlineLevel="1">
      <c r="A13" s="203">
        <v>6</v>
      </c>
      <c r="B13" s="205" t="s">
        <v>3330</v>
      </c>
      <c r="C13" s="123" t="s">
        <v>2764</v>
      </c>
      <c r="D13" s="24">
        <v>10</v>
      </c>
      <c r="E13" s="94"/>
      <c r="F13" s="94"/>
      <c r="G13" s="209">
        <f t="shared" si="0"/>
        <v>0</v>
      </c>
    </row>
    <row r="14" spans="1:12" outlineLevel="1">
      <c r="A14" s="203">
        <v>7</v>
      </c>
      <c r="B14" s="205" t="s">
        <v>3331</v>
      </c>
      <c r="C14" s="123" t="s">
        <v>2764</v>
      </c>
      <c r="D14" s="24">
        <v>46</v>
      </c>
      <c r="E14" s="94"/>
      <c r="F14" s="94"/>
      <c r="G14" s="209">
        <f t="shared" si="0"/>
        <v>0</v>
      </c>
    </row>
    <row r="15" spans="1:12" outlineLevel="1">
      <c r="A15" s="203">
        <v>8</v>
      </c>
      <c r="B15" s="205" t="s">
        <v>3332</v>
      </c>
      <c r="C15" s="123" t="s">
        <v>2764</v>
      </c>
      <c r="D15" s="24">
        <v>72</v>
      </c>
      <c r="E15" s="94"/>
      <c r="F15" s="94"/>
      <c r="G15" s="209">
        <f t="shared" si="0"/>
        <v>0</v>
      </c>
    </row>
    <row r="16" spans="1:12" outlineLevel="1">
      <c r="A16" s="203">
        <v>9</v>
      </c>
      <c r="B16" s="205" t="s">
        <v>3333</v>
      </c>
      <c r="C16" s="123" t="s">
        <v>2764</v>
      </c>
      <c r="D16" s="24">
        <v>4</v>
      </c>
      <c r="E16" s="94"/>
      <c r="F16" s="94"/>
      <c r="G16" s="209">
        <f t="shared" si="0"/>
        <v>0</v>
      </c>
    </row>
    <row r="17" spans="1:7" outlineLevel="1">
      <c r="A17" s="203">
        <v>10</v>
      </c>
      <c r="B17" s="205" t="s">
        <v>3334</v>
      </c>
      <c r="C17" s="123" t="s">
        <v>2764</v>
      </c>
      <c r="D17" s="24">
        <v>1</v>
      </c>
      <c r="E17" s="94"/>
      <c r="F17" s="94"/>
      <c r="G17" s="209">
        <f t="shared" si="0"/>
        <v>0</v>
      </c>
    </row>
    <row r="18" spans="1:7" outlineLevel="1">
      <c r="A18" s="203">
        <v>11</v>
      </c>
      <c r="B18" s="205" t="s">
        <v>3335</v>
      </c>
      <c r="C18" s="123" t="s">
        <v>2764</v>
      </c>
      <c r="D18" s="24">
        <v>3</v>
      </c>
      <c r="E18" s="94"/>
      <c r="F18" s="94"/>
      <c r="G18" s="209">
        <f t="shared" si="0"/>
        <v>0</v>
      </c>
    </row>
    <row r="19" spans="1:7" ht="36" outlineLevel="1">
      <c r="A19" s="203">
        <v>12</v>
      </c>
      <c r="B19" s="205" t="s">
        <v>3336</v>
      </c>
      <c r="C19" s="123" t="s">
        <v>2764</v>
      </c>
      <c r="D19" s="24">
        <v>10</v>
      </c>
      <c r="E19" s="94"/>
      <c r="F19" s="94"/>
      <c r="G19" s="209">
        <f t="shared" si="0"/>
        <v>0</v>
      </c>
    </row>
    <row r="20" spans="1:7" outlineLevel="1">
      <c r="A20" s="203">
        <v>13</v>
      </c>
      <c r="B20" s="205" t="s">
        <v>3337</v>
      </c>
      <c r="C20" s="123" t="s">
        <v>2764</v>
      </c>
      <c r="D20" s="24">
        <v>3</v>
      </c>
      <c r="E20" s="94"/>
      <c r="F20" s="94"/>
      <c r="G20" s="209">
        <f t="shared" si="0"/>
        <v>0</v>
      </c>
    </row>
    <row r="21" spans="1:7" outlineLevel="1">
      <c r="A21" s="203">
        <v>14</v>
      </c>
      <c r="B21" s="205" t="s">
        <v>3338</v>
      </c>
      <c r="C21" s="123" t="s">
        <v>2764</v>
      </c>
      <c r="D21" s="24">
        <v>6</v>
      </c>
      <c r="E21" s="94"/>
      <c r="F21" s="94"/>
      <c r="G21" s="209">
        <f t="shared" si="0"/>
        <v>0</v>
      </c>
    </row>
    <row r="22" spans="1:7" outlineLevel="1">
      <c r="A22" s="203">
        <v>15</v>
      </c>
      <c r="B22" s="205" t="s">
        <v>3339</v>
      </c>
      <c r="C22" s="123" t="s">
        <v>2764</v>
      </c>
      <c r="D22" s="24">
        <v>88</v>
      </c>
      <c r="E22" s="94"/>
      <c r="F22" s="94"/>
      <c r="G22" s="209">
        <f t="shared" si="0"/>
        <v>0</v>
      </c>
    </row>
    <row r="23" spans="1:7" outlineLevel="1">
      <c r="A23" s="203">
        <v>16</v>
      </c>
      <c r="B23" s="205" t="s">
        <v>3340</v>
      </c>
      <c r="C23" s="123" t="s">
        <v>2764</v>
      </c>
      <c r="D23" s="24">
        <v>16</v>
      </c>
      <c r="E23" s="94"/>
      <c r="F23" s="94"/>
      <c r="G23" s="209">
        <f t="shared" si="0"/>
        <v>0</v>
      </c>
    </row>
    <row r="24" spans="1:7" outlineLevel="1">
      <c r="A24" s="203">
        <v>17</v>
      </c>
      <c r="B24" s="205" t="s">
        <v>3341</v>
      </c>
      <c r="C24" s="123" t="s">
        <v>2764</v>
      </c>
      <c r="D24" s="24">
        <v>86</v>
      </c>
      <c r="E24" s="94"/>
      <c r="F24" s="94"/>
      <c r="G24" s="209">
        <f t="shared" si="0"/>
        <v>0</v>
      </c>
    </row>
    <row r="25" spans="1:7" outlineLevel="1">
      <c r="A25" s="203">
        <v>18</v>
      </c>
      <c r="B25" s="205" t="s">
        <v>3342</v>
      </c>
      <c r="C25" s="123" t="s">
        <v>2764</v>
      </c>
      <c r="D25" s="24">
        <v>3</v>
      </c>
      <c r="E25" s="94"/>
      <c r="F25" s="94"/>
      <c r="G25" s="209">
        <f t="shared" si="0"/>
        <v>0</v>
      </c>
    </row>
    <row r="26" spans="1:7" outlineLevel="1">
      <c r="A26" s="203">
        <v>19</v>
      </c>
      <c r="B26" s="205" t="s">
        <v>3343</v>
      </c>
      <c r="C26" s="123" t="s">
        <v>11</v>
      </c>
      <c r="D26" s="24">
        <v>68</v>
      </c>
      <c r="E26" s="94"/>
      <c r="F26" s="94"/>
      <c r="G26" s="209">
        <f t="shared" si="0"/>
        <v>0</v>
      </c>
    </row>
    <row r="27" spans="1:7" outlineLevel="1">
      <c r="A27" s="203">
        <v>20</v>
      </c>
      <c r="B27" s="205" t="s">
        <v>3344</v>
      </c>
      <c r="C27" s="123" t="s">
        <v>11</v>
      </c>
      <c r="D27" s="24">
        <v>22</v>
      </c>
      <c r="E27" s="94"/>
      <c r="F27" s="94"/>
      <c r="G27" s="209">
        <f t="shared" si="0"/>
        <v>0</v>
      </c>
    </row>
    <row r="28" spans="1:7" outlineLevel="1">
      <c r="A28" s="203">
        <v>21</v>
      </c>
      <c r="B28" s="205" t="s">
        <v>3345</v>
      </c>
      <c r="C28" s="123" t="s">
        <v>11</v>
      </c>
      <c r="D28" s="24">
        <v>136</v>
      </c>
      <c r="E28" s="94"/>
      <c r="F28" s="94"/>
      <c r="G28" s="209">
        <f t="shared" si="0"/>
        <v>0</v>
      </c>
    </row>
    <row r="29" spans="1:7" outlineLevel="1">
      <c r="A29" s="203">
        <v>22</v>
      </c>
      <c r="B29" s="205" t="s">
        <v>3346</v>
      </c>
      <c r="C29" s="123" t="s">
        <v>11</v>
      </c>
      <c r="D29" s="24">
        <v>214</v>
      </c>
      <c r="E29" s="94"/>
      <c r="F29" s="94"/>
      <c r="G29" s="209">
        <f t="shared" si="0"/>
        <v>0</v>
      </c>
    </row>
    <row r="30" spans="1:7" outlineLevel="1">
      <c r="A30" s="203">
        <v>23</v>
      </c>
      <c r="B30" s="205" t="s">
        <v>3347</v>
      </c>
      <c r="C30" s="123" t="s">
        <v>11</v>
      </c>
      <c r="D30" s="24">
        <v>1634</v>
      </c>
      <c r="E30" s="94"/>
      <c r="F30" s="94"/>
      <c r="G30" s="209">
        <f t="shared" si="0"/>
        <v>0</v>
      </c>
    </row>
    <row r="31" spans="1:7" outlineLevel="1">
      <c r="A31" s="203">
        <v>24</v>
      </c>
      <c r="B31" s="205" t="s">
        <v>3348</v>
      </c>
      <c r="C31" s="123" t="s">
        <v>11</v>
      </c>
      <c r="D31" s="24">
        <v>2133</v>
      </c>
      <c r="E31" s="94"/>
      <c r="F31" s="94"/>
      <c r="G31" s="209">
        <f t="shared" si="0"/>
        <v>0</v>
      </c>
    </row>
    <row r="32" spans="1:7" outlineLevel="1">
      <c r="A32" s="203">
        <v>25</v>
      </c>
      <c r="B32" s="205" t="s">
        <v>3349</v>
      </c>
      <c r="C32" s="123" t="s">
        <v>46</v>
      </c>
      <c r="D32" s="24">
        <v>1</v>
      </c>
      <c r="E32" s="94"/>
      <c r="F32" s="94"/>
      <c r="G32" s="209">
        <f t="shared" si="0"/>
        <v>0</v>
      </c>
    </row>
    <row r="33" spans="1:12" outlineLevel="1">
      <c r="A33" s="203">
        <v>26</v>
      </c>
      <c r="B33" s="205" t="s">
        <v>3350</v>
      </c>
      <c r="C33" s="123" t="s">
        <v>2764</v>
      </c>
      <c r="D33" s="24">
        <v>6</v>
      </c>
      <c r="E33" s="94"/>
      <c r="F33" s="94"/>
      <c r="G33" s="209">
        <f t="shared" si="0"/>
        <v>0</v>
      </c>
    </row>
    <row r="34" spans="1:12" outlineLevel="1">
      <c r="A34" s="203">
        <v>27</v>
      </c>
      <c r="B34" s="205" t="s">
        <v>3351</v>
      </c>
      <c r="C34" s="123" t="s">
        <v>46</v>
      </c>
      <c r="D34" s="24">
        <v>1</v>
      </c>
      <c r="E34" s="94"/>
      <c r="F34" s="94"/>
      <c r="G34" s="209">
        <f t="shared" si="0"/>
        <v>0</v>
      </c>
    </row>
    <row r="35" spans="1:12" outlineLevel="1">
      <c r="A35" s="203">
        <v>28</v>
      </c>
      <c r="B35" s="205" t="s">
        <v>3000</v>
      </c>
      <c r="C35" s="123" t="s">
        <v>2764</v>
      </c>
      <c r="D35" s="24">
        <v>1</v>
      </c>
      <c r="E35" s="94"/>
      <c r="F35" s="94"/>
      <c r="G35" s="209">
        <f t="shared" si="0"/>
        <v>0</v>
      </c>
    </row>
    <row r="36" spans="1:12" outlineLevel="1">
      <c r="A36" s="203">
        <v>29</v>
      </c>
      <c r="B36" s="205" t="s">
        <v>3352</v>
      </c>
      <c r="C36" s="123" t="s">
        <v>3003</v>
      </c>
      <c r="D36" s="24">
        <v>5</v>
      </c>
      <c r="E36" s="94"/>
      <c r="F36" s="94"/>
      <c r="G36" s="209">
        <f t="shared" si="0"/>
        <v>0</v>
      </c>
    </row>
    <row r="37" spans="1:12" outlineLevel="1">
      <c r="A37" s="203">
        <v>30</v>
      </c>
      <c r="B37" s="205" t="s">
        <v>3353</v>
      </c>
      <c r="C37" s="123" t="s">
        <v>41</v>
      </c>
      <c r="D37" s="24">
        <v>390</v>
      </c>
      <c r="E37" s="94"/>
      <c r="F37" s="94"/>
      <c r="G37" s="209">
        <f t="shared" si="0"/>
        <v>0</v>
      </c>
    </row>
    <row r="38" spans="1:12" outlineLevel="1">
      <c r="A38" s="203">
        <v>31</v>
      </c>
      <c r="B38" s="205" t="s">
        <v>3354</v>
      </c>
      <c r="C38" s="123" t="s">
        <v>2764</v>
      </c>
      <c r="D38" s="24">
        <v>51</v>
      </c>
      <c r="E38" s="94"/>
      <c r="F38" s="94"/>
      <c r="G38" s="209">
        <f t="shared" si="0"/>
        <v>0</v>
      </c>
    </row>
    <row r="39" spans="1:12" outlineLevel="1">
      <c r="A39" s="203">
        <v>32</v>
      </c>
      <c r="B39" s="205" t="s">
        <v>3355</v>
      </c>
      <c r="C39" s="123" t="s">
        <v>2764</v>
      </c>
      <c r="D39" s="24">
        <v>78</v>
      </c>
      <c r="E39" s="94"/>
      <c r="F39" s="94"/>
      <c r="G39" s="209">
        <f t="shared" si="0"/>
        <v>0</v>
      </c>
    </row>
    <row r="40" spans="1:12" outlineLevel="1">
      <c r="A40" s="203">
        <v>33</v>
      </c>
      <c r="B40" s="205" t="s">
        <v>3356</v>
      </c>
      <c r="C40" s="123" t="s">
        <v>11</v>
      </c>
      <c r="D40" s="24">
        <v>638</v>
      </c>
      <c r="E40" s="94"/>
      <c r="F40" s="94"/>
      <c r="G40" s="209">
        <f t="shared" si="0"/>
        <v>0</v>
      </c>
    </row>
    <row r="42" spans="1:12" s="168" customFormat="1" ht="21.6" customHeight="1">
      <c r="A42" s="105" t="s">
        <v>3389</v>
      </c>
      <c r="B42" s="105" t="s">
        <v>3383</v>
      </c>
      <c r="C42" s="105"/>
      <c r="D42" s="105"/>
      <c r="E42" s="105"/>
      <c r="F42" s="105"/>
      <c r="G42" s="109">
        <f>SUBTOTAL(9,G43:G74)</f>
        <v>0</v>
      </c>
      <c r="H42" s="163"/>
      <c r="I42" s="167"/>
      <c r="J42" s="164"/>
      <c r="K42" s="164"/>
      <c r="L42" s="164"/>
    </row>
    <row r="43" spans="1:12" s="202" customFormat="1" ht="16.5" customHeight="1">
      <c r="A43" s="197"/>
      <c r="B43" s="198" t="s">
        <v>3384</v>
      </c>
      <c r="C43" s="198"/>
      <c r="D43" s="196"/>
      <c r="E43" s="199"/>
      <c r="F43" s="200"/>
      <c r="G43" s="201">
        <f>SUBTOTAL(9,G44:G70)</f>
        <v>0</v>
      </c>
    </row>
    <row r="44" spans="1:12" ht="68.25" outlineLevel="1">
      <c r="A44" s="203">
        <v>1</v>
      </c>
      <c r="B44" s="205" t="s">
        <v>3357</v>
      </c>
      <c r="C44" s="123" t="s">
        <v>2764</v>
      </c>
      <c r="D44" s="24">
        <v>1</v>
      </c>
      <c r="E44" s="94"/>
      <c r="F44" s="94"/>
      <c r="G44" s="209">
        <f>D44*(E44+F44)</f>
        <v>0</v>
      </c>
    </row>
    <row r="45" spans="1:12" outlineLevel="1">
      <c r="A45" s="203">
        <v>2</v>
      </c>
      <c r="B45" s="205" t="s">
        <v>3358</v>
      </c>
      <c r="C45" s="123" t="s">
        <v>2764</v>
      </c>
      <c r="D45" s="24">
        <v>6</v>
      </c>
      <c r="E45" s="94"/>
      <c r="F45" s="94"/>
      <c r="G45" s="209">
        <f t="shared" ref="G45:G69" si="1">D45*(E45+F45)</f>
        <v>0</v>
      </c>
    </row>
    <row r="46" spans="1:12" outlineLevel="1">
      <c r="A46" s="203">
        <v>3</v>
      </c>
      <c r="B46" s="205" t="s">
        <v>3359</v>
      </c>
      <c r="C46" s="123" t="s">
        <v>2764</v>
      </c>
      <c r="D46" s="24">
        <v>1</v>
      </c>
      <c r="E46" s="94"/>
      <c r="F46" s="94"/>
      <c r="G46" s="209">
        <f t="shared" si="1"/>
        <v>0</v>
      </c>
    </row>
    <row r="47" spans="1:12" outlineLevel="1">
      <c r="A47" s="203">
        <v>4</v>
      </c>
      <c r="B47" s="205" t="s">
        <v>3360</v>
      </c>
      <c r="C47" s="123" t="s">
        <v>2764</v>
      </c>
      <c r="D47" s="24">
        <v>1</v>
      </c>
      <c r="E47" s="94"/>
      <c r="F47" s="94"/>
      <c r="G47" s="209">
        <f t="shared" si="1"/>
        <v>0</v>
      </c>
    </row>
    <row r="48" spans="1:12" outlineLevel="1">
      <c r="A48" s="203">
        <v>5</v>
      </c>
      <c r="B48" s="205" t="s">
        <v>3361</v>
      </c>
      <c r="C48" s="123" t="s">
        <v>2764</v>
      </c>
      <c r="D48" s="24">
        <v>214</v>
      </c>
      <c r="E48" s="94"/>
      <c r="F48" s="94"/>
      <c r="G48" s="209">
        <f t="shared" si="1"/>
        <v>0</v>
      </c>
    </row>
    <row r="49" spans="1:7" outlineLevel="1">
      <c r="A49" s="203">
        <v>6</v>
      </c>
      <c r="B49" s="205" t="s">
        <v>3362</v>
      </c>
      <c r="C49" s="123" t="s">
        <v>2764</v>
      </c>
      <c r="D49" s="24">
        <v>214</v>
      </c>
      <c r="E49" s="94"/>
      <c r="F49" s="94"/>
      <c r="G49" s="209">
        <f t="shared" si="1"/>
        <v>0</v>
      </c>
    </row>
    <row r="50" spans="1:7" outlineLevel="1">
      <c r="A50" s="203">
        <v>7</v>
      </c>
      <c r="B50" s="205" t="s">
        <v>3341</v>
      </c>
      <c r="C50" s="123" t="s">
        <v>2764</v>
      </c>
      <c r="D50" s="24">
        <v>78</v>
      </c>
      <c r="E50" s="94"/>
      <c r="F50" s="94"/>
      <c r="G50" s="209">
        <f t="shared" si="1"/>
        <v>0</v>
      </c>
    </row>
    <row r="51" spans="1:7" outlineLevel="1">
      <c r="A51" s="203">
        <v>8</v>
      </c>
      <c r="B51" s="205" t="s">
        <v>3363</v>
      </c>
      <c r="C51" s="123" t="s">
        <v>2764</v>
      </c>
      <c r="D51" s="24">
        <v>18</v>
      </c>
      <c r="E51" s="94"/>
      <c r="F51" s="94"/>
      <c r="G51" s="209">
        <f t="shared" si="1"/>
        <v>0</v>
      </c>
    </row>
    <row r="52" spans="1:7" outlineLevel="1">
      <c r="A52" s="203">
        <v>9</v>
      </c>
      <c r="B52" s="205" t="s">
        <v>3345</v>
      </c>
      <c r="C52" s="123" t="s">
        <v>11</v>
      </c>
      <c r="D52" s="24">
        <v>232</v>
      </c>
      <c r="E52" s="94"/>
      <c r="F52" s="94"/>
      <c r="G52" s="209">
        <f t="shared" si="1"/>
        <v>0</v>
      </c>
    </row>
    <row r="53" spans="1:7" outlineLevel="1">
      <c r="A53" s="203">
        <v>10</v>
      </c>
      <c r="B53" s="205" t="s">
        <v>3364</v>
      </c>
      <c r="C53" s="123" t="s">
        <v>11</v>
      </c>
      <c r="D53" s="24">
        <v>422</v>
      </c>
      <c r="E53" s="94"/>
      <c r="F53" s="94"/>
      <c r="G53" s="209">
        <f t="shared" si="1"/>
        <v>0</v>
      </c>
    </row>
    <row r="54" spans="1:7" outlineLevel="1">
      <c r="A54" s="203">
        <v>11</v>
      </c>
      <c r="B54" s="205" t="s">
        <v>3365</v>
      </c>
      <c r="C54" s="123" t="s">
        <v>11</v>
      </c>
      <c r="D54" s="24">
        <v>415</v>
      </c>
      <c r="E54" s="94"/>
      <c r="F54" s="94"/>
      <c r="G54" s="209">
        <f t="shared" si="1"/>
        <v>0</v>
      </c>
    </row>
    <row r="55" spans="1:7" outlineLevel="1">
      <c r="A55" s="203">
        <v>12</v>
      </c>
      <c r="B55" s="205" t="s">
        <v>3366</v>
      </c>
      <c r="C55" s="123" t="s">
        <v>11</v>
      </c>
      <c r="D55" s="24">
        <v>48</v>
      </c>
      <c r="E55" s="94"/>
      <c r="F55" s="94"/>
      <c r="G55" s="209">
        <f t="shared" si="1"/>
        <v>0</v>
      </c>
    </row>
    <row r="56" spans="1:7" outlineLevel="1">
      <c r="A56" s="203">
        <v>13</v>
      </c>
      <c r="B56" s="205" t="s">
        <v>3367</v>
      </c>
      <c r="C56" s="123" t="s">
        <v>11</v>
      </c>
      <c r="D56" s="24">
        <v>88</v>
      </c>
      <c r="E56" s="94"/>
      <c r="F56" s="94"/>
      <c r="G56" s="209">
        <f t="shared" si="1"/>
        <v>0</v>
      </c>
    </row>
    <row r="57" spans="1:7" outlineLevel="1">
      <c r="A57" s="203">
        <v>14</v>
      </c>
      <c r="B57" s="205" t="s">
        <v>3368</v>
      </c>
      <c r="C57" s="123" t="s">
        <v>11</v>
      </c>
      <c r="D57" s="24">
        <v>28</v>
      </c>
      <c r="E57" s="94"/>
      <c r="F57" s="94"/>
      <c r="G57" s="209">
        <f t="shared" si="1"/>
        <v>0</v>
      </c>
    </row>
    <row r="58" spans="1:7" outlineLevel="1">
      <c r="A58" s="203">
        <v>15</v>
      </c>
      <c r="B58" s="205" t="s">
        <v>3369</v>
      </c>
      <c r="C58" s="123" t="s">
        <v>11</v>
      </c>
      <c r="D58" s="24">
        <v>27680</v>
      </c>
      <c r="E58" s="94"/>
      <c r="F58" s="94"/>
      <c r="G58" s="209">
        <f t="shared" si="1"/>
        <v>0</v>
      </c>
    </row>
    <row r="59" spans="1:7" outlineLevel="1">
      <c r="A59" s="203">
        <v>16</v>
      </c>
      <c r="B59" s="205" t="s">
        <v>3370</v>
      </c>
      <c r="C59" s="123" t="s">
        <v>11</v>
      </c>
      <c r="D59" s="24">
        <v>292</v>
      </c>
      <c r="E59" s="94"/>
      <c r="F59" s="94"/>
      <c r="G59" s="209">
        <f t="shared" si="1"/>
        <v>0</v>
      </c>
    </row>
    <row r="60" spans="1:7" outlineLevel="1">
      <c r="A60" s="203">
        <v>17</v>
      </c>
      <c r="B60" s="205" t="s">
        <v>3371</v>
      </c>
      <c r="C60" s="123" t="s">
        <v>11</v>
      </c>
      <c r="D60" s="24">
        <v>278</v>
      </c>
      <c r="E60" s="94"/>
      <c r="F60" s="94"/>
      <c r="G60" s="209">
        <f t="shared" si="1"/>
        <v>0</v>
      </c>
    </row>
    <row r="61" spans="1:7" outlineLevel="1">
      <c r="A61" s="203">
        <v>18</v>
      </c>
      <c r="B61" s="205" t="s">
        <v>3372</v>
      </c>
      <c r="C61" s="123" t="s">
        <v>11</v>
      </c>
      <c r="D61" s="24">
        <v>78</v>
      </c>
      <c r="E61" s="94"/>
      <c r="F61" s="94"/>
      <c r="G61" s="209">
        <f t="shared" si="1"/>
        <v>0</v>
      </c>
    </row>
    <row r="62" spans="1:7" outlineLevel="1">
      <c r="A62" s="203">
        <v>19</v>
      </c>
      <c r="B62" s="205" t="s">
        <v>3373</v>
      </c>
      <c r="C62" s="123" t="s">
        <v>11</v>
      </c>
      <c r="D62" s="24">
        <v>65</v>
      </c>
      <c r="E62" s="94"/>
      <c r="F62" s="94"/>
      <c r="G62" s="209">
        <f t="shared" si="1"/>
        <v>0</v>
      </c>
    </row>
    <row r="63" spans="1:7" outlineLevel="1">
      <c r="A63" s="203">
        <v>20</v>
      </c>
      <c r="B63" s="205" t="s">
        <v>3350</v>
      </c>
      <c r="C63" s="123" t="s">
        <v>2764</v>
      </c>
      <c r="D63" s="24">
        <v>424</v>
      </c>
      <c r="E63" s="94"/>
      <c r="F63" s="94"/>
      <c r="G63" s="209">
        <f t="shared" si="1"/>
        <v>0</v>
      </c>
    </row>
    <row r="64" spans="1:7" outlineLevel="1">
      <c r="A64" s="203">
        <v>21</v>
      </c>
      <c r="B64" s="205" t="s">
        <v>3352</v>
      </c>
      <c r="C64" s="123" t="s">
        <v>3003</v>
      </c>
      <c r="D64" s="24">
        <v>6</v>
      </c>
      <c r="E64" s="94"/>
      <c r="F64" s="94"/>
      <c r="G64" s="209">
        <f t="shared" si="1"/>
        <v>0</v>
      </c>
    </row>
    <row r="65" spans="1:12" outlineLevel="1">
      <c r="A65" s="203">
        <v>22</v>
      </c>
      <c r="B65" s="205" t="s">
        <v>3374</v>
      </c>
      <c r="C65" s="123" t="s">
        <v>2764</v>
      </c>
      <c r="D65" s="24">
        <v>1</v>
      </c>
      <c r="E65" s="94"/>
      <c r="F65" s="94"/>
      <c r="G65" s="209">
        <f t="shared" si="1"/>
        <v>0</v>
      </c>
    </row>
    <row r="66" spans="1:12" outlineLevel="1">
      <c r="A66" s="203">
        <v>23</v>
      </c>
      <c r="B66" s="205" t="s">
        <v>3375</v>
      </c>
      <c r="C66" s="123" t="s">
        <v>2764</v>
      </c>
      <c r="D66" s="24">
        <v>1</v>
      </c>
      <c r="E66" s="94"/>
      <c r="F66" s="94"/>
      <c r="G66" s="209">
        <f t="shared" si="1"/>
        <v>0</v>
      </c>
    </row>
    <row r="67" spans="1:12" outlineLevel="1">
      <c r="A67" s="203">
        <v>24</v>
      </c>
      <c r="B67" s="205" t="s">
        <v>3376</v>
      </c>
      <c r="C67" s="123" t="s">
        <v>2764</v>
      </c>
      <c r="D67" s="24">
        <v>42</v>
      </c>
      <c r="E67" s="94"/>
      <c r="F67" s="94"/>
      <c r="G67" s="209">
        <f t="shared" si="1"/>
        <v>0</v>
      </c>
    </row>
    <row r="68" spans="1:12" outlineLevel="1">
      <c r="A68" s="203">
        <v>25</v>
      </c>
      <c r="B68" s="205" t="s">
        <v>3377</v>
      </c>
      <c r="C68" s="123" t="s">
        <v>2764</v>
      </c>
      <c r="D68" s="24">
        <v>8</v>
      </c>
      <c r="E68" s="94"/>
      <c r="F68" s="94"/>
      <c r="G68" s="209">
        <f t="shared" si="1"/>
        <v>0</v>
      </c>
    </row>
    <row r="69" spans="1:12" outlineLevel="1">
      <c r="A69" s="203">
        <v>26</v>
      </c>
      <c r="B69" s="205" t="s">
        <v>3378</v>
      </c>
      <c r="C69" s="123" t="s">
        <v>11</v>
      </c>
      <c r="D69" s="24">
        <v>148</v>
      </c>
      <c r="E69" s="94"/>
      <c r="F69" s="94"/>
      <c r="G69" s="209">
        <f t="shared" si="1"/>
        <v>0</v>
      </c>
    </row>
    <row r="70" spans="1:12" outlineLevel="1">
      <c r="B70" s="323"/>
      <c r="C70" s="323"/>
      <c r="D70" s="324"/>
      <c r="E70" s="325"/>
      <c r="F70" s="323"/>
      <c r="G70" s="323"/>
    </row>
    <row r="71" spans="1:12" s="202" customFormat="1" ht="16.5" customHeight="1">
      <c r="A71" s="197"/>
      <c r="B71" s="198" t="s">
        <v>3379</v>
      </c>
      <c r="C71" s="198"/>
      <c r="D71" s="196"/>
      <c r="E71" s="199"/>
      <c r="F71" s="200"/>
      <c r="G71" s="201">
        <f>SUBTOTAL(9,G72:G74)</f>
        <v>0</v>
      </c>
    </row>
    <row r="72" spans="1:12" outlineLevel="1">
      <c r="A72" s="203">
        <v>27</v>
      </c>
      <c r="B72" s="205" t="s">
        <v>3380</v>
      </c>
      <c r="C72" s="123" t="s">
        <v>11</v>
      </c>
      <c r="D72" s="24">
        <v>78</v>
      </c>
      <c r="E72" s="94"/>
      <c r="F72" s="94"/>
      <c r="G72" s="209">
        <f t="shared" ref="G72:G73" si="2">D72*(E72+F72)</f>
        <v>0</v>
      </c>
    </row>
    <row r="73" spans="1:12" outlineLevel="1">
      <c r="A73" s="203">
        <v>28</v>
      </c>
      <c r="B73" s="205" t="s">
        <v>3381</v>
      </c>
      <c r="C73" s="123" t="s">
        <v>11</v>
      </c>
      <c r="D73" s="24">
        <v>16</v>
      </c>
      <c r="E73" s="94"/>
      <c r="F73" s="94"/>
      <c r="G73" s="209">
        <f t="shared" si="2"/>
        <v>0</v>
      </c>
    </row>
    <row r="74" spans="1:12" outlineLevel="1"/>
    <row r="75" spans="1:12" s="168" customFormat="1" ht="21.6" customHeight="1">
      <c r="A75" s="105" t="s">
        <v>3390</v>
      </c>
      <c r="B75" s="105" t="s">
        <v>3386</v>
      </c>
      <c r="C75" s="105"/>
      <c r="D75" s="105"/>
      <c r="E75" s="105"/>
      <c r="F75" s="105"/>
      <c r="G75" s="109">
        <f>SUBTOTAL(9,G76:G78)</f>
        <v>0</v>
      </c>
      <c r="H75" s="163"/>
      <c r="I75" s="167"/>
      <c r="J75" s="164"/>
      <c r="K75" s="164"/>
      <c r="L75" s="164"/>
    </row>
    <row r="76" spans="1:12" s="202" customFormat="1" ht="16.5" customHeight="1">
      <c r="A76" s="197"/>
      <c r="B76" s="198" t="s">
        <v>3387</v>
      </c>
      <c r="C76" s="198"/>
      <c r="D76" s="196"/>
      <c r="E76" s="199"/>
      <c r="F76" s="200"/>
      <c r="G76" s="201">
        <f>SUBTOTAL(9,G77:G110)</f>
        <v>0</v>
      </c>
    </row>
    <row r="77" spans="1:12" outlineLevel="1">
      <c r="A77" s="203">
        <v>1</v>
      </c>
      <c r="B77" s="205" t="s">
        <v>3387</v>
      </c>
      <c r="C77" s="123" t="s">
        <v>2869</v>
      </c>
      <c r="D77" s="24">
        <v>1</v>
      </c>
      <c r="E77" s="94"/>
      <c r="F77" s="94"/>
      <c r="G77" s="209">
        <f>(E77+F77)*D77</f>
        <v>0</v>
      </c>
    </row>
  </sheetData>
  <pageMargins left="0.78740157480314965" right="0.78740157480314965" top="0.9055118110236221" bottom="0.6692913385826772" header="0.55118110236220474" footer="0.35433070866141736"/>
  <pageSetup paperSize="9" scale="90" firstPageNumber="0" orientation="landscape" horizontalDpi="300" verticalDpi="300" r:id="rId1"/>
  <headerFooter alignWithMargins="0">
    <oddFooter>&amp;CStránka &amp;P z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view="pageBreakPreview" zoomScaleNormal="115" zoomScaleSheetLayoutView="100" workbookViewId="0">
      <pane ySplit="3" topLeftCell="A4" activePane="bottomLeft" state="frozen"/>
      <selection pane="bottomLeft" activeCell="A4" sqref="A4"/>
    </sheetView>
  </sheetViews>
  <sheetFormatPr defaultRowHeight="15"/>
  <cols>
    <col min="1" max="1" width="4.42578125" style="280" bestFit="1" customWidth="1"/>
    <col min="2" max="2" width="13.42578125" style="280" customWidth="1"/>
    <col min="3" max="3" width="54.42578125" style="281" customWidth="1"/>
    <col min="4" max="4" width="5" style="281" bestFit="1" customWidth="1"/>
    <col min="5" max="5" width="10.140625" style="281" customWidth="1"/>
    <col min="6" max="7" width="15.140625" style="280" customWidth="1"/>
    <col min="8" max="8" width="15.140625" style="281" customWidth="1"/>
    <col min="9" max="249" width="9.140625" style="279"/>
    <col min="250" max="250" width="63.140625" style="279" bestFit="1" customWidth="1"/>
    <col min="251" max="251" width="4.42578125" style="279" bestFit="1" customWidth="1"/>
    <col min="252" max="252" width="7.85546875" style="279" bestFit="1" customWidth="1"/>
    <col min="253" max="253" width="9.7109375" style="279" customWidth="1"/>
    <col min="254" max="254" width="14.7109375" style="279" bestFit="1" customWidth="1"/>
    <col min="255" max="255" width="3.7109375" style="279" bestFit="1" customWidth="1"/>
    <col min="256" max="256" width="7.85546875" style="279" bestFit="1" customWidth="1"/>
    <col min="257" max="257" width="12.7109375" style="279" bestFit="1" customWidth="1"/>
    <col min="258" max="258" width="9" style="279" customWidth="1"/>
    <col min="259" max="259" width="14.42578125" style="279" customWidth="1"/>
    <col min="260" max="260" width="16.7109375" style="279" customWidth="1"/>
    <col min="261" max="505" width="9.140625" style="279"/>
    <col min="506" max="506" width="63.140625" style="279" bestFit="1" customWidth="1"/>
    <col min="507" max="507" width="4.42578125" style="279" bestFit="1" customWidth="1"/>
    <col min="508" max="508" width="7.85546875" style="279" bestFit="1" customWidth="1"/>
    <col min="509" max="509" width="9.7109375" style="279" customWidth="1"/>
    <col min="510" max="510" width="14.7109375" style="279" bestFit="1" customWidth="1"/>
    <col min="511" max="511" width="3.7109375" style="279" bestFit="1" customWidth="1"/>
    <col min="512" max="512" width="7.85546875" style="279" bestFit="1" customWidth="1"/>
    <col min="513" max="513" width="12.7109375" style="279" bestFit="1" customWidth="1"/>
    <col min="514" max="514" width="9" style="279" customWidth="1"/>
    <col min="515" max="515" width="14.42578125" style="279" customWidth="1"/>
    <col min="516" max="516" width="16.7109375" style="279" customWidth="1"/>
    <col min="517" max="761" width="9.140625" style="279"/>
    <col min="762" max="762" width="63.140625" style="279" bestFit="1" customWidth="1"/>
    <col min="763" max="763" width="4.42578125" style="279" bestFit="1" customWidth="1"/>
    <col min="764" max="764" width="7.85546875" style="279" bestFit="1" customWidth="1"/>
    <col min="765" max="765" width="9.7109375" style="279" customWidth="1"/>
    <col min="766" max="766" width="14.7109375" style="279" bestFit="1" customWidth="1"/>
    <col min="767" max="767" width="3.7109375" style="279" bestFit="1" customWidth="1"/>
    <col min="768" max="768" width="7.85546875" style="279" bestFit="1" customWidth="1"/>
    <col min="769" max="769" width="12.7109375" style="279" bestFit="1" customWidth="1"/>
    <col min="770" max="770" width="9" style="279" customWidth="1"/>
    <col min="771" max="771" width="14.42578125" style="279" customWidth="1"/>
    <col min="772" max="772" width="16.7109375" style="279" customWidth="1"/>
    <col min="773" max="1017" width="9.140625" style="279"/>
    <col min="1018" max="1018" width="63.140625" style="279" bestFit="1" customWidth="1"/>
    <col min="1019" max="1019" width="4.42578125" style="279" bestFit="1" customWidth="1"/>
    <col min="1020" max="1020" width="7.85546875" style="279" bestFit="1" customWidth="1"/>
    <col min="1021" max="1021" width="9.7109375" style="279" customWidth="1"/>
    <col min="1022" max="1022" width="14.7109375" style="279" bestFit="1" customWidth="1"/>
    <col min="1023" max="1023" width="3.7109375" style="279" bestFit="1" customWidth="1"/>
    <col min="1024" max="1024" width="7.85546875" style="279" bestFit="1" customWidth="1"/>
    <col min="1025" max="1025" width="12.7109375" style="279" bestFit="1" customWidth="1"/>
    <col min="1026" max="1026" width="9" style="279" customWidth="1"/>
    <col min="1027" max="1027" width="14.42578125" style="279" customWidth="1"/>
    <col min="1028" max="1028" width="16.7109375" style="279" customWidth="1"/>
    <col min="1029" max="1273" width="9.140625" style="279"/>
    <col min="1274" max="1274" width="63.140625" style="279" bestFit="1" customWidth="1"/>
    <col min="1275" max="1275" width="4.42578125" style="279" bestFit="1" customWidth="1"/>
    <col min="1276" max="1276" width="7.85546875" style="279" bestFit="1" customWidth="1"/>
    <col min="1277" max="1277" width="9.7109375" style="279" customWidth="1"/>
    <col min="1278" max="1278" width="14.7109375" style="279" bestFit="1" customWidth="1"/>
    <col min="1279" max="1279" width="3.7109375" style="279" bestFit="1" customWidth="1"/>
    <col min="1280" max="1280" width="7.85546875" style="279" bestFit="1" customWidth="1"/>
    <col min="1281" max="1281" width="12.7109375" style="279" bestFit="1" customWidth="1"/>
    <col min="1282" max="1282" width="9" style="279" customWidth="1"/>
    <col min="1283" max="1283" width="14.42578125" style="279" customWidth="1"/>
    <col min="1284" max="1284" width="16.7109375" style="279" customWidth="1"/>
    <col min="1285" max="1529" width="9.140625" style="279"/>
    <col min="1530" max="1530" width="63.140625" style="279" bestFit="1" customWidth="1"/>
    <col min="1531" max="1531" width="4.42578125" style="279" bestFit="1" customWidth="1"/>
    <col min="1532" max="1532" width="7.85546875" style="279" bestFit="1" customWidth="1"/>
    <col min="1533" max="1533" width="9.7109375" style="279" customWidth="1"/>
    <col min="1534" max="1534" width="14.7109375" style="279" bestFit="1" customWidth="1"/>
    <col min="1535" max="1535" width="3.7109375" style="279" bestFit="1" customWidth="1"/>
    <col min="1536" max="1536" width="7.85546875" style="279" bestFit="1" customWidth="1"/>
    <col min="1537" max="1537" width="12.7109375" style="279" bestFit="1" customWidth="1"/>
    <col min="1538" max="1538" width="9" style="279" customWidth="1"/>
    <col min="1539" max="1539" width="14.42578125" style="279" customWidth="1"/>
    <col min="1540" max="1540" width="16.7109375" style="279" customWidth="1"/>
    <col min="1541" max="1785" width="9.140625" style="279"/>
    <col min="1786" max="1786" width="63.140625" style="279" bestFit="1" customWidth="1"/>
    <col min="1787" max="1787" width="4.42578125" style="279" bestFit="1" customWidth="1"/>
    <col min="1788" max="1788" width="7.85546875" style="279" bestFit="1" customWidth="1"/>
    <col min="1789" max="1789" width="9.7109375" style="279" customWidth="1"/>
    <col min="1790" max="1790" width="14.7109375" style="279" bestFit="1" customWidth="1"/>
    <col min="1791" max="1791" width="3.7109375" style="279" bestFit="1" customWidth="1"/>
    <col min="1792" max="1792" width="7.85546875" style="279" bestFit="1" customWidth="1"/>
    <col min="1793" max="1793" width="12.7109375" style="279" bestFit="1" customWidth="1"/>
    <col min="1794" max="1794" width="9" style="279" customWidth="1"/>
    <col min="1795" max="1795" width="14.42578125" style="279" customWidth="1"/>
    <col min="1796" max="1796" width="16.7109375" style="279" customWidth="1"/>
    <col min="1797" max="2041" width="9.140625" style="279"/>
    <col min="2042" max="2042" width="63.140625" style="279" bestFit="1" customWidth="1"/>
    <col min="2043" max="2043" width="4.42578125" style="279" bestFit="1" customWidth="1"/>
    <col min="2044" max="2044" width="7.85546875" style="279" bestFit="1" customWidth="1"/>
    <col min="2045" max="2045" width="9.7109375" style="279" customWidth="1"/>
    <col min="2046" max="2046" width="14.7109375" style="279" bestFit="1" customWidth="1"/>
    <col min="2047" max="2047" width="3.7109375" style="279" bestFit="1" customWidth="1"/>
    <col min="2048" max="2048" width="7.85546875" style="279" bestFit="1" customWidth="1"/>
    <col min="2049" max="2049" width="12.7109375" style="279" bestFit="1" customWidth="1"/>
    <col min="2050" max="2050" width="9" style="279" customWidth="1"/>
    <col min="2051" max="2051" width="14.42578125" style="279" customWidth="1"/>
    <col min="2052" max="2052" width="16.7109375" style="279" customWidth="1"/>
    <col min="2053" max="2297" width="9.140625" style="279"/>
    <col min="2298" max="2298" width="63.140625" style="279" bestFit="1" customWidth="1"/>
    <col min="2299" max="2299" width="4.42578125" style="279" bestFit="1" customWidth="1"/>
    <col min="2300" max="2300" width="7.85546875" style="279" bestFit="1" customWidth="1"/>
    <col min="2301" max="2301" width="9.7109375" style="279" customWidth="1"/>
    <col min="2302" max="2302" width="14.7109375" style="279" bestFit="1" customWidth="1"/>
    <col min="2303" max="2303" width="3.7109375" style="279" bestFit="1" customWidth="1"/>
    <col min="2304" max="2304" width="7.85546875" style="279" bestFit="1" customWidth="1"/>
    <col min="2305" max="2305" width="12.7109375" style="279" bestFit="1" customWidth="1"/>
    <col min="2306" max="2306" width="9" style="279" customWidth="1"/>
    <col min="2307" max="2307" width="14.42578125" style="279" customWidth="1"/>
    <col min="2308" max="2308" width="16.7109375" style="279" customWidth="1"/>
    <col min="2309" max="2553" width="9.140625" style="279"/>
    <col min="2554" max="2554" width="63.140625" style="279" bestFit="1" customWidth="1"/>
    <col min="2555" max="2555" width="4.42578125" style="279" bestFit="1" customWidth="1"/>
    <col min="2556" max="2556" width="7.85546875" style="279" bestFit="1" customWidth="1"/>
    <col min="2557" max="2557" width="9.7109375" style="279" customWidth="1"/>
    <col min="2558" max="2558" width="14.7109375" style="279" bestFit="1" customWidth="1"/>
    <col min="2559" max="2559" width="3.7109375" style="279" bestFit="1" customWidth="1"/>
    <col min="2560" max="2560" width="7.85546875" style="279" bestFit="1" customWidth="1"/>
    <col min="2561" max="2561" width="12.7109375" style="279" bestFit="1" customWidth="1"/>
    <col min="2562" max="2562" width="9" style="279" customWidth="1"/>
    <col min="2563" max="2563" width="14.42578125" style="279" customWidth="1"/>
    <col min="2564" max="2564" width="16.7109375" style="279" customWidth="1"/>
    <col min="2565" max="2809" width="9.140625" style="279"/>
    <col min="2810" max="2810" width="63.140625" style="279" bestFit="1" customWidth="1"/>
    <col min="2811" max="2811" width="4.42578125" style="279" bestFit="1" customWidth="1"/>
    <col min="2812" max="2812" width="7.85546875" style="279" bestFit="1" customWidth="1"/>
    <col min="2813" max="2813" width="9.7109375" style="279" customWidth="1"/>
    <col min="2814" max="2814" width="14.7109375" style="279" bestFit="1" customWidth="1"/>
    <col min="2815" max="2815" width="3.7109375" style="279" bestFit="1" customWidth="1"/>
    <col min="2816" max="2816" width="7.85546875" style="279" bestFit="1" customWidth="1"/>
    <col min="2817" max="2817" width="12.7109375" style="279" bestFit="1" customWidth="1"/>
    <col min="2818" max="2818" width="9" style="279" customWidth="1"/>
    <col min="2819" max="2819" width="14.42578125" style="279" customWidth="1"/>
    <col min="2820" max="2820" width="16.7109375" style="279" customWidth="1"/>
    <col min="2821" max="3065" width="9.140625" style="279"/>
    <col min="3066" max="3066" width="63.140625" style="279" bestFit="1" customWidth="1"/>
    <col min="3067" max="3067" width="4.42578125" style="279" bestFit="1" customWidth="1"/>
    <col min="3068" max="3068" width="7.85546875" style="279" bestFit="1" customWidth="1"/>
    <col min="3069" max="3069" width="9.7109375" style="279" customWidth="1"/>
    <col min="3070" max="3070" width="14.7109375" style="279" bestFit="1" customWidth="1"/>
    <col min="3071" max="3071" width="3.7109375" style="279" bestFit="1" customWidth="1"/>
    <col min="3072" max="3072" width="7.85546875" style="279" bestFit="1" customWidth="1"/>
    <col min="3073" max="3073" width="12.7109375" style="279" bestFit="1" customWidth="1"/>
    <col min="3074" max="3074" width="9" style="279" customWidth="1"/>
    <col min="3075" max="3075" width="14.42578125" style="279" customWidth="1"/>
    <col min="3076" max="3076" width="16.7109375" style="279" customWidth="1"/>
    <col min="3077" max="3321" width="9.140625" style="279"/>
    <col min="3322" max="3322" width="63.140625" style="279" bestFit="1" customWidth="1"/>
    <col min="3323" max="3323" width="4.42578125" style="279" bestFit="1" customWidth="1"/>
    <col min="3324" max="3324" width="7.85546875" style="279" bestFit="1" customWidth="1"/>
    <col min="3325" max="3325" width="9.7109375" style="279" customWidth="1"/>
    <col min="3326" max="3326" width="14.7109375" style="279" bestFit="1" customWidth="1"/>
    <col min="3327" max="3327" width="3.7109375" style="279" bestFit="1" customWidth="1"/>
    <col min="3328" max="3328" width="7.85546875" style="279" bestFit="1" customWidth="1"/>
    <col min="3329" max="3329" width="12.7109375" style="279" bestFit="1" customWidth="1"/>
    <col min="3330" max="3330" width="9" style="279" customWidth="1"/>
    <col min="3331" max="3331" width="14.42578125" style="279" customWidth="1"/>
    <col min="3332" max="3332" width="16.7109375" style="279" customWidth="1"/>
    <col min="3333" max="3577" width="9.140625" style="279"/>
    <col min="3578" max="3578" width="63.140625" style="279" bestFit="1" customWidth="1"/>
    <col min="3579" max="3579" width="4.42578125" style="279" bestFit="1" customWidth="1"/>
    <col min="3580" max="3580" width="7.85546875" style="279" bestFit="1" customWidth="1"/>
    <col min="3581" max="3581" width="9.7109375" style="279" customWidth="1"/>
    <col min="3582" max="3582" width="14.7109375" style="279" bestFit="1" customWidth="1"/>
    <col min="3583" max="3583" width="3.7109375" style="279" bestFit="1" customWidth="1"/>
    <col min="3584" max="3584" width="7.85546875" style="279" bestFit="1" customWidth="1"/>
    <col min="3585" max="3585" width="12.7109375" style="279" bestFit="1" customWidth="1"/>
    <col min="3586" max="3586" width="9" style="279" customWidth="1"/>
    <col min="3587" max="3587" width="14.42578125" style="279" customWidth="1"/>
    <col min="3588" max="3588" width="16.7109375" style="279" customWidth="1"/>
    <col min="3589" max="3833" width="9.140625" style="279"/>
    <col min="3834" max="3834" width="63.140625" style="279" bestFit="1" customWidth="1"/>
    <col min="3835" max="3835" width="4.42578125" style="279" bestFit="1" customWidth="1"/>
    <col min="3836" max="3836" width="7.85546875" style="279" bestFit="1" customWidth="1"/>
    <col min="3837" max="3837" width="9.7109375" style="279" customWidth="1"/>
    <col min="3838" max="3838" width="14.7109375" style="279" bestFit="1" customWidth="1"/>
    <col min="3839" max="3839" width="3.7109375" style="279" bestFit="1" customWidth="1"/>
    <col min="3840" max="3840" width="7.85546875" style="279" bestFit="1" customWidth="1"/>
    <col min="3841" max="3841" width="12.7109375" style="279" bestFit="1" customWidth="1"/>
    <col min="3842" max="3842" width="9" style="279" customWidth="1"/>
    <col min="3843" max="3843" width="14.42578125" style="279" customWidth="1"/>
    <col min="3844" max="3844" width="16.7109375" style="279" customWidth="1"/>
    <col min="3845" max="4089" width="9.140625" style="279"/>
    <col min="4090" max="4090" width="63.140625" style="279" bestFit="1" customWidth="1"/>
    <col min="4091" max="4091" width="4.42578125" style="279" bestFit="1" customWidth="1"/>
    <col min="4092" max="4092" width="7.85546875" style="279" bestFit="1" customWidth="1"/>
    <col min="4093" max="4093" width="9.7109375" style="279" customWidth="1"/>
    <col min="4094" max="4094" width="14.7109375" style="279" bestFit="1" customWidth="1"/>
    <col min="4095" max="4095" width="3.7109375" style="279" bestFit="1" customWidth="1"/>
    <col min="4096" max="4096" width="7.85546875" style="279" bestFit="1" customWidth="1"/>
    <col min="4097" max="4097" width="12.7109375" style="279" bestFit="1" customWidth="1"/>
    <col min="4098" max="4098" width="9" style="279" customWidth="1"/>
    <col min="4099" max="4099" width="14.42578125" style="279" customWidth="1"/>
    <col min="4100" max="4100" width="16.7109375" style="279" customWidth="1"/>
    <col min="4101" max="4345" width="9.140625" style="279"/>
    <col min="4346" max="4346" width="63.140625" style="279" bestFit="1" customWidth="1"/>
    <col min="4347" max="4347" width="4.42578125" style="279" bestFit="1" customWidth="1"/>
    <col min="4348" max="4348" width="7.85546875" style="279" bestFit="1" customWidth="1"/>
    <col min="4349" max="4349" width="9.7109375" style="279" customWidth="1"/>
    <col min="4350" max="4350" width="14.7109375" style="279" bestFit="1" customWidth="1"/>
    <col min="4351" max="4351" width="3.7109375" style="279" bestFit="1" customWidth="1"/>
    <col min="4352" max="4352" width="7.85546875" style="279" bestFit="1" customWidth="1"/>
    <col min="4353" max="4353" width="12.7109375" style="279" bestFit="1" customWidth="1"/>
    <col min="4354" max="4354" width="9" style="279" customWidth="1"/>
    <col min="4355" max="4355" width="14.42578125" style="279" customWidth="1"/>
    <col min="4356" max="4356" width="16.7109375" style="279" customWidth="1"/>
    <col min="4357" max="4601" width="9.140625" style="279"/>
    <col min="4602" max="4602" width="63.140625" style="279" bestFit="1" customWidth="1"/>
    <col min="4603" max="4603" width="4.42578125" style="279" bestFit="1" customWidth="1"/>
    <col min="4604" max="4604" width="7.85546875" style="279" bestFit="1" customWidth="1"/>
    <col min="4605" max="4605" width="9.7109375" style="279" customWidth="1"/>
    <col min="4606" max="4606" width="14.7109375" style="279" bestFit="1" customWidth="1"/>
    <col min="4607" max="4607" width="3.7109375" style="279" bestFit="1" customWidth="1"/>
    <col min="4608" max="4608" width="7.85546875" style="279" bestFit="1" customWidth="1"/>
    <col min="4609" max="4609" width="12.7109375" style="279" bestFit="1" customWidth="1"/>
    <col min="4610" max="4610" width="9" style="279" customWidth="1"/>
    <col min="4611" max="4611" width="14.42578125" style="279" customWidth="1"/>
    <col min="4612" max="4612" width="16.7109375" style="279" customWidth="1"/>
    <col min="4613" max="4857" width="9.140625" style="279"/>
    <col min="4858" max="4858" width="63.140625" style="279" bestFit="1" customWidth="1"/>
    <col min="4859" max="4859" width="4.42578125" style="279" bestFit="1" customWidth="1"/>
    <col min="4860" max="4860" width="7.85546875" style="279" bestFit="1" customWidth="1"/>
    <col min="4861" max="4861" width="9.7109375" style="279" customWidth="1"/>
    <col min="4862" max="4862" width="14.7109375" style="279" bestFit="1" customWidth="1"/>
    <col min="4863" max="4863" width="3.7109375" style="279" bestFit="1" customWidth="1"/>
    <col min="4864" max="4864" width="7.85546875" style="279" bestFit="1" customWidth="1"/>
    <col min="4865" max="4865" width="12.7109375" style="279" bestFit="1" customWidth="1"/>
    <col min="4866" max="4866" width="9" style="279" customWidth="1"/>
    <col min="4867" max="4867" width="14.42578125" style="279" customWidth="1"/>
    <col min="4868" max="4868" width="16.7109375" style="279" customWidth="1"/>
    <col min="4869" max="5113" width="9.140625" style="279"/>
    <col min="5114" max="5114" width="63.140625" style="279" bestFit="1" customWidth="1"/>
    <col min="5115" max="5115" width="4.42578125" style="279" bestFit="1" customWidth="1"/>
    <col min="5116" max="5116" width="7.85546875" style="279" bestFit="1" customWidth="1"/>
    <col min="5117" max="5117" width="9.7109375" style="279" customWidth="1"/>
    <col min="5118" max="5118" width="14.7109375" style="279" bestFit="1" customWidth="1"/>
    <col min="5119" max="5119" width="3.7109375" style="279" bestFit="1" customWidth="1"/>
    <col min="5120" max="5120" width="7.85546875" style="279" bestFit="1" customWidth="1"/>
    <col min="5121" max="5121" width="12.7109375" style="279" bestFit="1" customWidth="1"/>
    <col min="5122" max="5122" width="9" style="279" customWidth="1"/>
    <col min="5123" max="5123" width="14.42578125" style="279" customWidth="1"/>
    <col min="5124" max="5124" width="16.7109375" style="279" customWidth="1"/>
    <col min="5125" max="5369" width="9.140625" style="279"/>
    <col min="5370" max="5370" width="63.140625" style="279" bestFit="1" customWidth="1"/>
    <col min="5371" max="5371" width="4.42578125" style="279" bestFit="1" customWidth="1"/>
    <col min="5372" max="5372" width="7.85546875" style="279" bestFit="1" customWidth="1"/>
    <col min="5373" max="5373" width="9.7109375" style="279" customWidth="1"/>
    <col min="5374" max="5374" width="14.7109375" style="279" bestFit="1" customWidth="1"/>
    <col min="5375" max="5375" width="3.7109375" style="279" bestFit="1" customWidth="1"/>
    <col min="5376" max="5376" width="7.85546875" style="279" bestFit="1" customWidth="1"/>
    <col min="5377" max="5377" width="12.7109375" style="279" bestFit="1" customWidth="1"/>
    <col min="5378" max="5378" width="9" style="279" customWidth="1"/>
    <col min="5379" max="5379" width="14.42578125" style="279" customWidth="1"/>
    <col min="5380" max="5380" width="16.7109375" style="279" customWidth="1"/>
    <col min="5381" max="5625" width="9.140625" style="279"/>
    <col min="5626" max="5626" width="63.140625" style="279" bestFit="1" customWidth="1"/>
    <col min="5627" max="5627" width="4.42578125" style="279" bestFit="1" customWidth="1"/>
    <col min="5628" max="5628" width="7.85546875" style="279" bestFit="1" customWidth="1"/>
    <col min="5629" max="5629" width="9.7109375" style="279" customWidth="1"/>
    <col min="5630" max="5630" width="14.7109375" style="279" bestFit="1" customWidth="1"/>
    <col min="5631" max="5631" width="3.7109375" style="279" bestFit="1" customWidth="1"/>
    <col min="5632" max="5632" width="7.85546875" style="279" bestFit="1" customWidth="1"/>
    <col min="5633" max="5633" width="12.7109375" style="279" bestFit="1" customWidth="1"/>
    <col min="5634" max="5634" width="9" style="279" customWidth="1"/>
    <col min="5635" max="5635" width="14.42578125" style="279" customWidth="1"/>
    <col min="5636" max="5636" width="16.7109375" style="279" customWidth="1"/>
    <col min="5637" max="5881" width="9.140625" style="279"/>
    <col min="5882" max="5882" width="63.140625" style="279" bestFit="1" customWidth="1"/>
    <col min="5883" max="5883" width="4.42578125" style="279" bestFit="1" customWidth="1"/>
    <col min="5884" max="5884" width="7.85546875" style="279" bestFit="1" customWidth="1"/>
    <col min="5885" max="5885" width="9.7109375" style="279" customWidth="1"/>
    <col min="5886" max="5886" width="14.7109375" style="279" bestFit="1" customWidth="1"/>
    <col min="5887" max="5887" width="3.7109375" style="279" bestFit="1" customWidth="1"/>
    <col min="5888" max="5888" width="7.85546875" style="279" bestFit="1" customWidth="1"/>
    <col min="5889" max="5889" width="12.7109375" style="279" bestFit="1" customWidth="1"/>
    <col min="5890" max="5890" width="9" style="279" customWidth="1"/>
    <col min="5891" max="5891" width="14.42578125" style="279" customWidth="1"/>
    <col min="5892" max="5892" width="16.7109375" style="279" customWidth="1"/>
    <col min="5893" max="6137" width="9.140625" style="279"/>
    <col min="6138" max="6138" width="63.140625" style="279" bestFit="1" customWidth="1"/>
    <col min="6139" max="6139" width="4.42578125" style="279" bestFit="1" customWidth="1"/>
    <col min="6140" max="6140" width="7.85546875" style="279" bestFit="1" customWidth="1"/>
    <col min="6141" max="6141" width="9.7109375" style="279" customWidth="1"/>
    <col min="6142" max="6142" width="14.7109375" style="279" bestFit="1" customWidth="1"/>
    <col min="6143" max="6143" width="3.7109375" style="279" bestFit="1" customWidth="1"/>
    <col min="6144" max="6144" width="7.85546875" style="279" bestFit="1" customWidth="1"/>
    <col min="6145" max="6145" width="12.7109375" style="279" bestFit="1" customWidth="1"/>
    <col min="6146" max="6146" width="9" style="279" customWidth="1"/>
    <col min="6147" max="6147" width="14.42578125" style="279" customWidth="1"/>
    <col min="6148" max="6148" width="16.7109375" style="279" customWidth="1"/>
    <col min="6149" max="6393" width="9.140625" style="279"/>
    <col min="6394" max="6394" width="63.140625" style="279" bestFit="1" customWidth="1"/>
    <col min="6395" max="6395" width="4.42578125" style="279" bestFit="1" customWidth="1"/>
    <col min="6396" max="6396" width="7.85546875" style="279" bestFit="1" customWidth="1"/>
    <col min="6397" max="6397" width="9.7109375" style="279" customWidth="1"/>
    <col min="6398" max="6398" width="14.7109375" style="279" bestFit="1" customWidth="1"/>
    <col min="6399" max="6399" width="3.7109375" style="279" bestFit="1" customWidth="1"/>
    <col min="6400" max="6400" width="7.85546875" style="279" bestFit="1" customWidth="1"/>
    <col min="6401" max="6401" width="12.7109375" style="279" bestFit="1" customWidth="1"/>
    <col min="6402" max="6402" width="9" style="279" customWidth="1"/>
    <col min="6403" max="6403" width="14.42578125" style="279" customWidth="1"/>
    <col min="6404" max="6404" width="16.7109375" style="279" customWidth="1"/>
    <col min="6405" max="6649" width="9.140625" style="279"/>
    <col min="6650" max="6650" width="63.140625" style="279" bestFit="1" customWidth="1"/>
    <col min="6651" max="6651" width="4.42578125" style="279" bestFit="1" customWidth="1"/>
    <col min="6652" max="6652" width="7.85546875" style="279" bestFit="1" customWidth="1"/>
    <col min="6653" max="6653" width="9.7109375" style="279" customWidth="1"/>
    <col min="6654" max="6654" width="14.7109375" style="279" bestFit="1" customWidth="1"/>
    <col min="6655" max="6655" width="3.7109375" style="279" bestFit="1" customWidth="1"/>
    <col min="6656" max="6656" width="7.85546875" style="279" bestFit="1" customWidth="1"/>
    <col min="6657" max="6657" width="12.7109375" style="279" bestFit="1" customWidth="1"/>
    <col min="6658" max="6658" width="9" style="279" customWidth="1"/>
    <col min="6659" max="6659" width="14.42578125" style="279" customWidth="1"/>
    <col min="6660" max="6660" width="16.7109375" style="279" customWidth="1"/>
    <col min="6661" max="6905" width="9.140625" style="279"/>
    <col min="6906" max="6906" width="63.140625" style="279" bestFit="1" customWidth="1"/>
    <col min="6907" max="6907" width="4.42578125" style="279" bestFit="1" customWidth="1"/>
    <col min="6908" max="6908" width="7.85546875" style="279" bestFit="1" customWidth="1"/>
    <col min="6909" max="6909" width="9.7109375" style="279" customWidth="1"/>
    <col min="6910" max="6910" width="14.7109375" style="279" bestFit="1" customWidth="1"/>
    <col min="6911" max="6911" width="3.7109375" style="279" bestFit="1" customWidth="1"/>
    <col min="6912" max="6912" width="7.85546875" style="279" bestFit="1" customWidth="1"/>
    <col min="6913" max="6913" width="12.7109375" style="279" bestFit="1" customWidth="1"/>
    <col min="6914" max="6914" width="9" style="279" customWidth="1"/>
    <col min="6915" max="6915" width="14.42578125" style="279" customWidth="1"/>
    <col min="6916" max="6916" width="16.7109375" style="279" customWidth="1"/>
    <col min="6917" max="7161" width="9.140625" style="279"/>
    <col min="7162" max="7162" width="63.140625" style="279" bestFit="1" customWidth="1"/>
    <col min="7163" max="7163" width="4.42578125" style="279" bestFit="1" customWidth="1"/>
    <col min="7164" max="7164" width="7.85546875" style="279" bestFit="1" customWidth="1"/>
    <col min="7165" max="7165" width="9.7109375" style="279" customWidth="1"/>
    <col min="7166" max="7166" width="14.7109375" style="279" bestFit="1" customWidth="1"/>
    <col min="7167" max="7167" width="3.7109375" style="279" bestFit="1" customWidth="1"/>
    <col min="7168" max="7168" width="7.85546875" style="279" bestFit="1" customWidth="1"/>
    <col min="7169" max="7169" width="12.7109375" style="279" bestFit="1" customWidth="1"/>
    <col min="7170" max="7170" width="9" style="279" customWidth="1"/>
    <col min="7171" max="7171" width="14.42578125" style="279" customWidth="1"/>
    <col min="7172" max="7172" width="16.7109375" style="279" customWidth="1"/>
    <col min="7173" max="7417" width="9.140625" style="279"/>
    <col min="7418" max="7418" width="63.140625" style="279" bestFit="1" customWidth="1"/>
    <col min="7419" max="7419" width="4.42578125" style="279" bestFit="1" customWidth="1"/>
    <col min="7420" max="7420" width="7.85546875" style="279" bestFit="1" customWidth="1"/>
    <col min="7421" max="7421" width="9.7109375" style="279" customWidth="1"/>
    <col min="7422" max="7422" width="14.7109375" style="279" bestFit="1" customWidth="1"/>
    <col min="7423" max="7423" width="3.7109375" style="279" bestFit="1" customWidth="1"/>
    <col min="7424" max="7424" width="7.85546875" style="279" bestFit="1" customWidth="1"/>
    <col min="7425" max="7425" width="12.7109375" style="279" bestFit="1" customWidth="1"/>
    <col min="7426" max="7426" width="9" style="279" customWidth="1"/>
    <col min="7427" max="7427" width="14.42578125" style="279" customWidth="1"/>
    <col min="7428" max="7428" width="16.7109375" style="279" customWidth="1"/>
    <col min="7429" max="7673" width="9.140625" style="279"/>
    <col min="7674" max="7674" width="63.140625" style="279" bestFit="1" customWidth="1"/>
    <col min="7675" max="7675" width="4.42578125" style="279" bestFit="1" customWidth="1"/>
    <col min="7676" max="7676" width="7.85546875" style="279" bestFit="1" customWidth="1"/>
    <col min="7677" max="7677" width="9.7109375" style="279" customWidth="1"/>
    <col min="7678" max="7678" width="14.7109375" style="279" bestFit="1" customWidth="1"/>
    <col min="7679" max="7679" width="3.7109375" style="279" bestFit="1" customWidth="1"/>
    <col min="7680" max="7680" width="7.85546875" style="279" bestFit="1" customWidth="1"/>
    <col min="7681" max="7681" width="12.7109375" style="279" bestFit="1" customWidth="1"/>
    <col min="7682" max="7682" width="9" style="279" customWidth="1"/>
    <col min="7683" max="7683" width="14.42578125" style="279" customWidth="1"/>
    <col min="7684" max="7684" width="16.7109375" style="279" customWidth="1"/>
    <col min="7685" max="7929" width="9.140625" style="279"/>
    <col min="7930" max="7930" width="63.140625" style="279" bestFit="1" customWidth="1"/>
    <col min="7931" max="7931" width="4.42578125" style="279" bestFit="1" customWidth="1"/>
    <col min="7932" max="7932" width="7.85546875" style="279" bestFit="1" customWidth="1"/>
    <col min="7933" max="7933" width="9.7109375" style="279" customWidth="1"/>
    <col min="7934" max="7934" width="14.7109375" style="279" bestFit="1" customWidth="1"/>
    <col min="7935" max="7935" width="3.7109375" style="279" bestFit="1" customWidth="1"/>
    <col min="7936" max="7936" width="7.85546875" style="279" bestFit="1" customWidth="1"/>
    <col min="7937" max="7937" width="12.7109375" style="279" bestFit="1" customWidth="1"/>
    <col min="7938" max="7938" width="9" style="279" customWidth="1"/>
    <col min="7939" max="7939" width="14.42578125" style="279" customWidth="1"/>
    <col min="7940" max="7940" width="16.7109375" style="279" customWidth="1"/>
    <col min="7941" max="8185" width="9.140625" style="279"/>
    <col min="8186" max="8186" width="63.140625" style="279" bestFit="1" customWidth="1"/>
    <col min="8187" max="8187" width="4.42578125" style="279" bestFit="1" customWidth="1"/>
    <col min="8188" max="8188" width="7.85546875" style="279" bestFit="1" customWidth="1"/>
    <col min="8189" max="8189" width="9.7109375" style="279" customWidth="1"/>
    <col min="8190" max="8190" width="14.7109375" style="279" bestFit="1" customWidth="1"/>
    <col min="8191" max="8191" width="3.7109375" style="279" bestFit="1" customWidth="1"/>
    <col min="8192" max="8192" width="7.85546875" style="279" bestFit="1" customWidth="1"/>
    <col min="8193" max="8193" width="12.7109375" style="279" bestFit="1" customWidth="1"/>
    <col min="8194" max="8194" width="9" style="279" customWidth="1"/>
    <col min="8195" max="8195" width="14.42578125" style="279" customWidth="1"/>
    <col min="8196" max="8196" width="16.7109375" style="279" customWidth="1"/>
    <col min="8197" max="8441" width="9.140625" style="279"/>
    <col min="8442" max="8442" width="63.140625" style="279" bestFit="1" customWidth="1"/>
    <col min="8443" max="8443" width="4.42578125" style="279" bestFit="1" customWidth="1"/>
    <col min="8444" max="8444" width="7.85546875" style="279" bestFit="1" customWidth="1"/>
    <col min="8445" max="8445" width="9.7109375" style="279" customWidth="1"/>
    <col min="8446" max="8446" width="14.7109375" style="279" bestFit="1" customWidth="1"/>
    <col min="8447" max="8447" width="3.7109375" style="279" bestFit="1" customWidth="1"/>
    <col min="8448" max="8448" width="7.85546875" style="279" bestFit="1" customWidth="1"/>
    <col min="8449" max="8449" width="12.7109375" style="279" bestFit="1" customWidth="1"/>
    <col min="8450" max="8450" width="9" style="279" customWidth="1"/>
    <col min="8451" max="8451" width="14.42578125" style="279" customWidth="1"/>
    <col min="8452" max="8452" width="16.7109375" style="279" customWidth="1"/>
    <col min="8453" max="8697" width="9.140625" style="279"/>
    <col min="8698" max="8698" width="63.140625" style="279" bestFit="1" customWidth="1"/>
    <col min="8699" max="8699" width="4.42578125" style="279" bestFit="1" customWidth="1"/>
    <col min="8700" max="8700" width="7.85546875" style="279" bestFit="1" customWidth="1"/>
    <col min="8701" max="8701" width="9.7109375" style="279" customWidth="1"/>
    <col min="8702" max="8702" width="14.7109375" style="279" bestFit="1" customWidth="1"/>
    <col min="8703" max="8703" width="3.7109375" style="279" bestFit="1" customWidth="1"/>
    <col min="8704" max="8704" width="7.85546875" style="279" bestFit="1" customWidth="1"/>
    <col min="8705" max="8705" width="12.7109375" style="279" bestFit="1" customWidth="1"/>
    <col min="8706" max="8706" width="9" style="279" customWidth="1"/>
    <col min="8707" max="8707" width="14.42578125" style="279" customWidth="1"/>
    <col min="8708" max="8708" width="16.7109375" style="279" customWidth="1"/>
    <col min="8709" max="8953" width="9.140625" style="279"/>
    <col min="8954" max="8954" width="63.140625" style="279" bestFit="1" customWidth="1"/>
    <col min="8955" max="8955" width="4.42578125" style="279" bestFit="1" customWidth="1"/>
    <col min="8956" max="8956" width="7.85546875" style="279" bestFit="1" customWidth="1"/>
    <col min="8957" max="8957" width="9.7109375" style="279" customWidth="1"/>
    <col min="8958" max="8958" width="14.7109375" style="279" bestFit="1" customWidth="1"/>
    <col min="8959" max="8959" width="3.7109375" style="279" bestFit="1" customWidth="1"/>
    <col min="8960" max="8960" width="7.85546875" style="279" bestFit="1" customWidth="1"/>
    <col min="8961" max="8961" width="12.7109375" style="279" bestFit="1" customWidth="1"/>
    <col min="8962" max="8962" width="9" style="279" customWidth="1"/>
    <col min="8963" max="8963" width="14.42578125" style="279" customWidth="1"/>
    <col min="8964" max="8964" width="16.7109375" style="279" customWidth="1"/>
    <col min="8965" max="9209" width="9.140625" style="279"/>
    <col min="9210" max="9210" width="63.140625" style="279" bestFit="1" customWidth="1"/>
    <col min="9211" max="9211" width="4.42578125" style="279" bestFit="1" customWidth="1"/>
    <col min="9212" max="9212" width="7.85546875" style="279" bestFit="1" customWidth="1"/>
    <col min="9213" max="9213" width="9.7109375" style="279" customWidth="1"/>
    <col min="9214" max="9214" width="14.7109375" style="279" bestFit="1" customWidth="1"/>
    <col min="9215" max="9215" width="3.7109375" style="279" bestFit="1" customWidth="1"/>
    <col min="9216" max="9216" width="7.85546875" style="279" bestFit="1" customWidth="1"/>
    <col min="9217" max="9217" width="12.7109375" style="279" bestFit="1" customWidth="1"/>
    <col min="9218" max="9218" width="9" style="279" customWidth="1"/>
    <col min="9219" max="9219" width="14.42578125" style="279" customWidth="1"/>
    <col min="9220" max="9220" width="16.7109375" style="279" customWidth="1"/>
    <col min="9221" max="9465" width="9.140625" style="279"/>
    <col min="9466" max="9466" width="63.140625" style="279" bestFit="1" customWidth="1"/>
    <col min="9467" max="9467" width="4.42578125" style="279" bestFit="1" customWidth="1"/>
    <col min="9468" max="9468" width="7.85546875" style="279" bestFit="1" customWidth="1"/>
    <col min="9469" max="9469" width="9.7109375" style="279" customWidth="1"/>
    <col min="9470" max="9470" width="14.7109375" style="279" bestFit="1" customWidth="1"/>
    <col min="9471" max="9471" width="3.7109375" style="279" bestFit="1" customWidth="1"/>
    <col min="9472" max="9472" width="7.85546875" style="279" bestFit="1" customWidth="1"/>
    <col min="9473" max="9473" width="12.7109375" style="279" bestFit="1" customWidth="1"/>
    <col min="9474" max="9474" width="9" style="279" customWidth="1"/>
    <col min="9475" max="9475" width="14.42578125" style="279" customWidth="1"/>
    <col min="9476" max="9476" width="16.7109375" style="279" customWidth="1"/>
    <col min="9477" max="9721" width="9.140625" style="279"/>
    <col min="9722" max="9722" width="63.140625" style="279" bestFit="1" customWidth="1"/>
    <col min="9723" max="9723" width="4.42578125" style="279" bestFit="1" customWidth="1"/>
    <col min="9724" max="9724" width="7.85546875" style="279" bestFit="1" customWidth="1"/>
    <col min="9725" max="9725" width="9.7109375" style="279" customWidth="1"/>
    <col min="9726" max="9726" width="14.7109375" style="279" bestFit="1" customWidth="1"/>
    <col min="9727" max="9727" width="3.7109375" style="279" bestFit="1" customWidth="1"/>
    <col min="9728" max="9728" width="7.85546875" style="279" bestFit="1" customWidth="1"/>
    <col min="9729" max="9729" width="12.7109375" style="279" bestFit="1" customWidth="1"/>
    <col min="9730" max="9730" width="9" style="279" customWidth="1"/>
    <col min="9731" max="9731" width="14.42578125" style="279" customWidth="1"/>
    <col min="9732" max="9732" width="16.7109375" style="279" customWidth="1"/>
    <col min="9733" max="9977" width="9.140625" style="279"/>
    <col min="9978" max="9978" width="63.140625" style="279" bestFit="1" customWidth="1"/>
    <col min="9979" max="9979" width="4.42578125" style="279" bestFit="1" customWidth="1"/>
    <col min="9980" max="9980" width="7.85546875" style="279" bestFit="1" customWidth="1"/>
    <col min="9981" max="9981" width="9.7109375" style="279" customWidth="1"/>
    <col min="9982" max="9982" width="14.7109375" style="279" bestFit="1" customWidth="1"/>
    <col min="9983" max="9983" width="3.7109375" style="279" bestFit="1" customWidth="1"/>
    <col min="9984" max="9984" width="7.85546875" style="279" bestFit="1" customWidth="1"/>
    <col min="9985" max="9985" width="12.7109375" style="279" bestFit="1" customWidth="1"/>
    <col min="9986" max="9986" width="9" style="279" customWidth="1"/>
    <col min="9987" max="9987" width="14.42578125" style="279" customWidth="1"/>
    <col min="9988" max="9988" width="16.7109375" style="279" customWidth="1"/>
    <col min="9989" max="10233" width="9.140625" style="279"/>
    <col min="10234" max="10234" width="63.140625" style="279" bestFit="1" customWidth="1"/>
    <col min="10235" max="10235" width="4.42578125" style="279" bestFit="1" customWidth="1"/>
    <col min="10236" max="10236" width="7.85546875" style="279" bestFit="1" customWidth="1"/>
    <col min="10237" max="10237" width="9.7109375" style="279" customWidth="1"/>
    <col min="10238" max="10238" width="14.7109375" style="279" bestFit="1" customWidth="1"/>
    <col min="10239" max="10239" width="3.7109375" style="279" bestFit="1" customWidth="1"/>
    <col min="10240" max="10240" width="7.85546875" style="279" bestFit="1" customWidth="1"/>
    <col min="10241" max="10241" width="12.7109375" style="279" bestFit="1" customWidth="1"/>
    <col min="10242" max="10242" width="9" style="279" customWidth="1"/>
    <col min="10243" max="10243" width="14.42578125" style="279" customWidth="1"/>
    <col min="10244" max="10244" width="16.7109375" style="279" customWidth="1"/>
    <col min="10245" max="10489" width="9.140625" style="279"/>
    <col min="10490" max="10490" width="63.140625" style="279" bestFit="1" customWidth="1"/>
    <col min="10491" max="10491" width="4.42578125" style="279" bestFit="1" customWidth="1"/>
    <col min="10492" max="10492" width="7.85546875" style="279" bestFit="1" customWidth="1"/>
    <col min="10493" max="10493" width="9.7109375" style="279" customWidth="1"/>
    <col min="10494" max="10494" width="14.7109375" style="279" bestFit="1" customWidth="1"/>
    <col min="10495" max="10495" width="3.7109375" style="279" bestFit="1" customWidth="1"/>
    <col min="10496" max="10496" width="7.85546875" style="279" bestFit="1" customWidth="1"/>
    <col min="10497" max="10497" width="12.7109375" style="279" bestFit="1" customWidth="1"/>
    <col min="10498" max="10498" width="9" style="279" customWidth="1"/>
    <col min="10499" max="10499" width="14.42578125" style="279" customWidth="1"/>
    <col min="10500" max="10500" width="16.7109375" style="279" customWidth="1"/>
    <col min="10501" max="10745" width="9.140625" style="279"/>
    <col min="10746" max="10746" width="63.140625" style="279" bestFit="1" customWidth="1"/>
    <col min="10747" max="10747" width="4.42578125" style="279" bestFit="1" customWidth="1"/>
    <col min="10748" max="10748" width="7.85546875" style="279" bestFit="1" customWidth="1"/>
    <col min="10749" max="10749" width="9.7109375" style="279" customWidth="1"/>
    <col min="10750" max="10750" width="14.7109375" style="279" bestFit="1" customWidth="1"/>
    <col min="10751" max="10751" width="3.7109375" style="279" bestFit="1" customWidth="1"/>
    <col min="10752" max="10752" width="7.85546875" style="279" bestFit="1" customWidth="1"/>
    <col min="10753" max="10753" width="12.7109375" style="279" bestFit="1" customWidth="1"/>
    <col min="10754" max="10754" width="9" style="279" customWidth="1"/>
    <col min="10755" max="10755" width="14.42578125" style="279" customWidth="1"/>
    <col min="10756" max="10756" width="16.7109375" style="279" customWidth="1"/>
    <col min="10757" max="11001" width="9.140625" style="279"/>
    <col min="11002" max="11002" width="63.140625" style="279" bestFit="1" customWidth="1"/>
    <col min="11003" max="11003" width="4.42578125" style="279" bestFit="1" customWidth="1"/>
    <col min="11004" max="11004" width="7.85546875" style="279" bestFit="1" customWidth="1"/>
    <col min="11005" max="11005" width="9.7109375" style="279" customWidth="1"/>
    <col min="11006" max="11006" width="14.7109375" style="279" bestFit="1" customWidth="1"/>
    <col min="11007" max="11007" width="3.7109375" style="279" bestFit="1" customWidth="1"/>
    <col min="11008" max="11008" width="7.85546875" style="279" bestFit="1" customWidth="1"/>
    <col min="11009" max="11009" width="12.7109375" style="279" bestFit="1" customWidth="1"/>
    <col min="11010" max="11010" width="9" style="279" customWidth="1"/>
    <col min="11011" max="11011" width="14.42578125" style="279" customWidth="1"/>
    <col min="11012" max="11012" width="16.7109375" style="279" customWidth="1"/>
    <col min="11013" max="11257" width="9.140625" style="279"/>
    <col min="11258" max="11258" width="63.140625" style="279" bestFit="1" customWidth="1"/>
    <col min="11259" max="11259" width="4.42578125" style="279" bestFit="1" customWidth="1"/>
    <col min="11260" max="11260" width="7.85546875" style="279" bestFit="1" customWidth="1"/>
    <col min="11261" max="11261" width="9.7109375" style="279" customWidth="1"/>
    <col min="11262" max="11262" width="14.7109375" style="279" bestFit="1" customWidth="1"/>
    <col min="11263" max="11263" width="3.7109375" style="279" bestFit="1" customWidth="1"/>
    <col min="11264" max="11264" width="7.85546875" style="279" bestFit="1" customWidth="1"/>
    <col min="11265" max="11265" width="12.7109375" style="279" bestFit="1" customWidth="1"/>
    <col min="11266" max="11266" width="9" style="279" customWidth="1"/>
    <col min="11267" max="11267" width="14.42578125" style="279" customWidth="1"/>
    <col min="11268" max="11268" width="16.7109375" style="279" customWidth="1"/>
    <col min="11269" max="11513" width="9.140625" style="279"/>
    <col min="11514" max="11514" width="63.140625" style="279" bestFit="1" customWidth="1"/>
    <col min="11515" max="11515" width="4.42578125" style="279" bestFit="1" customWidth="1"/>
    <col min="11516" max="11516" width="7.85546875" style="279" bestFit="1" customWidth="1"/>
    <col min="11517" max="11517" width="9.7109375" style="279" customWidth="1"/>
    <col min="11518" max="11518" width="14.7109375" style="279" bestFit="1" customWidth="1"/>
    <col min="11519" max="11519" width="3.7109375" style="279" bestFit="1" customWidth="1"/>
    <col min="11520" max="11520" width="7.85546875" style="279" bestFit="1" customWidth="1"/>
    <col min="11521" max="11521" width="12.7109375" style="279" bestFit="1" customWidth="1"/>
    <col min="11522" max="11522" width="9" style="279" customWidth="1"/>
    <col min="11523" max="11523" width="14.42578125" style="279" customWidth="1"/>
    <col min="11524" max="11524" width="16.7109375" style="279" customWidth="1"/>
    <col min="11525" max="11769" width="9.140625" style="279"/>
    <col min="11770" max="11770" width="63.140625" style="279" bestFit="1" customWidth="1"/>
    <col min="11771" max="11771" width="4.42578125" style="279" bestFit="1" customWidth="1"/>
    <col min="11772" max="11772" width="7.85546875" style="279" bestFit="1" customWidth="1"/>
    <col min="11773" max="11773" width="9.7109375" style="279" customWidth="1"/>
    <col min="11774" max="11774" width="14.7109375" style="279" bestFit="1" customWidth="1"/>
    <col min="11775" max="11775" width="3.7109375" style="279" bestFit="1" customWidth="1"/>
    <col min="11776" max="11776" width="7.85546875" style="279" bestFit="1" customWidth="1"/>
    <col min="11777" max="11777" width="12.7109375" style="279" bestFit="1" customWidth="1"/>
    <col min="11778" max="11778" width="9" style="279" customWidth="1"/>
    <col min="11779" max="11779" width="14.42578125" style="279" customWidth="1"/>
    <col min="11780" max="11780" width="16.7109375" style="279" customWidth="1"/>
    <col min="11781" max="12025" width="9.140625" style="279"/>
    <col min="12026" max="12026" width="63.140625" style="279" bestFit="1" customWidth="1"/>
    <col min="12027" max="12027" width="4.42578125" style="279" bestFit="1" customWidth="1"/>
    <col min="12028" max="12028" width="7.85546875" style="279" bestFit="1" customWidth="1"/>
    <col min="12029" max="12029" width="9.7109375" style="279" customWidth="1"/>
    <col min="12030" max="12030" width="14.7109375" style="279" bestFit="1" customWidth="1"/>
    <col min="12031" max="12031" width="3.7109375" style="279" bestFit="1" customWidth="1"/>
    <col min="12032" max="12032" width="7.85546875" style="279" bestFit="1" customWidth="1"/>
    <col min="12033" max="12033" width="12.7109375" style="279" bestFit="1" customWidth="1"/>
    <col min="12034" max="12034" width="9" style="279" customWidth="1"/>
    <col min="12035" max="12035" width="14.42578125" style="279" customWidth="1"/>
    <col min="12036" max="12036" width="16.7109375" style="279" customWidth="1"/>
    <col min="12037" max="12281" width="9.140625" style="279"/>
    <col min="12282" max="12282" width="63.140625" style="279" bestFit="1" customWidth="1"/>
    <col min="12283" max="12283" width="4.42578125" style="279" bestFit="1" customWidth="1"/>
    <col min="12284" max="12284" width="7.85546875" style="279" bestFit="1" customWidth="1"/>
    <col min="12285" max="12285" width="9.7109375" style="279" customWidth="1"/>
    <col min="12286" max="12286" width="14.7109375" style="279" bestFit="1" customWidth="1"/>
    <col min="12287" max="12287" width="3.7109375" style="279" bestFit="1" customWidth="1"/>
    <col min="12288" max="12288" width="7.85546875" style="279" bestFit="1" customWidth="1"/>
    <col min="12289" max="12289" width="12.7109375" style="279" bestFit="1" customWidth="1"/>
    <col min="12290" max="12290" width="9" style="279" customWidth="1"/>
    <col min="12291" max="12291" width="14.42578125" style="279" customWidth="1"/>
    <col min="12292" max="12292" width="16.7109375" style="279" customWidth="1"/>
    <col min="12293" max="12537" width="9.140625" style="279"/>
    <col min="12538" max="12538" width="63.140625" style="279" bestFit="1" customWidth="1"/>
    <col min="12539" max="12539" width="4.42578125" style="279" bestFit="1" customWidth="1"/>
    <col min="12540" max="12540" width="7.85546875" style="279" bestFit="1" customWidth="1"/>
    <col min="12541" max="12541" width="9.7109375" style="279" customWidth="1"/>
    <col min="12542" max="12542" width="14.7109375" style="279" bestFit="1" customWidth="1"/>
    <col min="12543" max="12543" width="3.7109375" style="279" bestFit="1" customWidth="1"/>
    <col min="12544" max="12544" width="7.85546875" style="279" bestFit="1" customWidth="1"/>
    <col min="12545" max="12545" width="12.7109375" style="279" bestFit="1" customWidth="1"/>
    <col min="12546" max="12546" width="9" style="279" customWidth="1"/>
    <col min="12547" max="12547" width="14.42578125" style="279" customWidth="1"/>
    <col min="12548" max="12548" width="16.7109375" style="279" customWidth="1"/>
    <col min="12549" max="12793" width="9.140625" style="279"/>
    <col min="12794" max="12794" width="63.140625" style="279" bestFit="1" customWidth="1"/>
    <col min="12795" max="12795" width="4.42578125" style="279" bestFit="1" customWidth="1"/>
    <col min="12796" max="12796" width="7.85546875" style="279" bestFit="1" customWidth="1"/>
    <col min="12797" max="12797" width="9.7109375" style="279" customWidth="1"/>
    <col min="12798" max="12798" width="14.7109375" style="279" bestFit="1" customWidth="1"/>
    <col min="12799" max="12799" width="3.7109375" style="279" bestFit="1" customWidth="1"/>
    <col min="12800" max="12800" width="7.85546875" style="279" bestFit="1" customWidth="1"/>
    <col min="12801" max="12801" width="12.7109375" style="279" bestFit="1" customWidth="1"/>
    <col min="12802" max="12802" width="9" style="279" customWidth="1"/>
    <col min="12803" max="12803" width="14.42578125" style="279" customWidth="1"/>
    <col min="12804" max="12804" width="16.7109375" style="279" customWidth="1"/>
    <col min="12805" max="13049" width="9.140625" style="279"/>
    <col min="13050" max="13050" width="63.140625" style="279" bestFit="1" customWidth="1"/>
    <col min="13051" max="13051" width="4.42578125" style="279" bestFit="1" customWidth="1"/>
    <col min="13052" max="13052" width="7.85546875" style="279" bestFit="1" customWidth="1"/>
    <col min="13053" max="13053" width="9.7109375" style="279" customWidth="1"/>
    <col min="13054" max="13054" width="14.7109375" style="279" bestFit="1" customWidth="1"/>
    <col min="13055" max="13055" width="3.7109375" style="279" bestFit="1" customWidth="1"/>
    <col min="13056" max="13056" width="7.85546875" style="279" bestFit="1" customWidth="1"/>
    <col min="13057" max="13057" width="12.7109375" style="279" bestFit="1" customWidth="1"/>
    <col min="13058" max="13058" width="9" style="279" customWidth="1"/>
    <col min="13059" max="13059" width="14.42578125" style="279" customWidth="1"/>
    <col min="13060" max="13060" width="16.7109375" style="279" customWidth="1"/>
    <col min="13061" max="13305" width="9.140625" style="279"/>
    <col min="13306" max="13306" width="63.140625" style="279" bestFit="1" customWidth="1"/>
    <col min="13307" max="13307" width="4.42578125" style="279" bestFit="1" customWidth="1"/>
    <col min="13308" max="13308" width="7.85546875" style="279" bestFit="1" customWidth="1"/>
    <col min="13309" max="13309" width="9.7109375" style="279" customWidth="1"/>
    <col min="13310" max="13310" width="14.7109375" style="279" bestFit="1" customWidth="1"/>
    <col min="13311" max="13311" width="3.7109375" style="279" bestFit="1" customWidth="1"/>
    <col min="13312" max="13312" width="7.85546875" style="279" bestFit="1" customWidth="1"/>
    <col min="13313" max="13313" width="12.7109375" style="279" bestFit="1" customWidth="1"/>
    <col min="13314" max="13314" width="9" style="279" customWidth="1"/>
    <col min="13315" max="13315" width="14.42578125" style="279" customWidth="1"/>
    <col min="13316" max="13316" width="16.7109375" style="279" customWidth="1"/>
    <col min="13317" max="13561" width="9.140625" style="279"/>
    <col min="13562" max="13562" width="63.140625" style="279" bestFit="1" customWidth="1"/>
    <col min="13563" max="13563" width="4.42578125" style="279" bestFit="1" customWidth="1"/>
    <col min="13564" max="13564" width="7.85546875" style="279" bestFit="1" customWidth="1"/>
    <col min="13565" max="13565" width="9.7109375" style="279" customWidth="1"/>
    <col min="13566" max="13566" width="14.7109375" style="279" bestFit="1" customWidth="1"/>
    <col min="13567" max="13567" width="3.7109375" style="279" bestFit="1" customWidth="1"/>
    <col min="13568" max="13568" width="7.85546875" style="279" bestFit="1" customWidth="1"/>
    <col min="13569" max="13569" width="12.7109375" style="279" bestFit="1" customWidth="1"/>
    <col min="13570" max="13570" width="9" style="279" customWidth="1"/>
    <col min="13571" max="13571" width="14.42578125" style="279" customWidth="1"/>
    <col min="13572" max="13572" width="16.7109375" style="279" customWidth="1"/>
    <col min="13573" max="13817" width="9.140625" style="279"/>
    <col min="13818" max="13818" width="63.140625" style="279" bestFit="1" customWidth="1"/>
    <col min="13819" max="13819" width="4.42578125" style="279" bestFit="1" customWidth="1"/>
    <col min="13820" max="13820" width="7.85546875" style="279" bestFit="1" customWidth="1"/>
    <col min="13821" max="13821" width="9.7109375" style="279" customWidth="1"/>
    <col min="13822" max="13822" width="14.7109375" style="279" bestFit="1" customWidth="1"/>
    <col min="13823" max="13823" width="3.7109375" style="279" bestFit="1" customWidth="1"/>
    <col min="13824" max="13824" width="7.85546875" style="279" bestFit="1" customWidth="1"/>
    <col min="13825" max="13825" width="12.7109375" style="279" bestFit="1" customWidth="1"/>
    <col min="13826" max="13826" width="9" style="279" customWidth="1"/>
    <col min="13827" max="13827" width="14.42578125" style="279" customWidth="1"/>
    <col min="13828" max="13828" width="16.7109375" style="279" customWidth="1"/>
    <col min="13829" max="14073" width="9.140625" style="279"/>
    <col min="14074" max="14074" width="63.140625" style="279" bestFit="1" customWidth="1"/>
    <col min="14075" max="14075" width="4.42578125" style="279" bestFit="1" customWidth="1"/>
    <col min="14076" max="14076" width="7.85546875" style="279" bestFit="1" customWidth="1"/>
    <col min="14077" max="14077" width="9.7109375" style="279" customWidth="1"/>
    <col min="14078" max="14078" width="14.7109375" style="279" bestFit="1" customWidth="1"/>
    <col min="14079" max="14079" width="3.7109375" style="279" bestFit="1" customWidth="1"/>
    <col min="14080" max="14080" width="7.85546875" style="279" bestFit="1" customWidth="1"/>
    <col min="14081" max="14081" width="12.7109375" style="279" bestFit="1" customWidth="1"/>
    <col min="14082" max="14082" width="9" style="279" customWidth="1"/>
    <col min="14083" max="14083" width="14.42578125" style="279" customWidth="1"/>
    <col min="14084" max="14084" width="16.7109375" style="279" customWidth="1"/>
    <col min="14085" max="14329" width="9.140625" style="279"/>
    <col min="14330" max="14330" width="63.140625" style="279" bestFit="1" customWidth="1"/>
    <col min="14331" max="14331" width="4.42578125" style="279" bestFit="1" customWidth="1"/>
    <col min="14332" max="14332" width="7.85546875" style="279" bestFit="1" customWidth="1"/>
    <col min="14333" max="14333" width="9.7109375" style="279" customWidth="1"/>
    <col min="14334" max="14334" width="14.7109375" style="279" bestFit="1" customWidth="1"/>
    <col min="14335" max="14335" width="3.7109375" style="279" bestFit="1" customWidth="1"/>
    <col min="14336" max="14336" width="7.85546875" style="279" bestFit="1" customWidth="1"/>
    <col min="14337" max="14337" width="12.7109375" style="279" bestFit="1" customWidth="1"/>
    <col min="14338" max="14338" width="9" style="279" customWidth="1"/>
    <col min="14339" max="14339" width="14.42578125" style="279" customWidth="1"/>
    <col min="14340" max="14340" width="16.7109375" style="279" customWidth="1"/>
    <col min="14341" max="14585" width="9.140625" style="279"/>
    <col min="14586" max="14586" width="63.140625" style="279" bestFit="1" customWidth="1"/>
    <col min="14587" max="14587" width="4.42578125" style="279" bestFit="1" customWidth="1"/>
    <col min="14588" max="14588" width="7.85546875" style="279" bestFit="1" customWidth="1"/>
    <col min="14589" max="14589" width="9.7109375" style="279" customWidth="1"/>
    <col min="14590" max="14590" width="14.7109375" style="279" bestFit="1" customWidth="1"/>
    <col min="14591" max="14591" width="3.7109375" style="279" bestFit="1" customWidth="1"/>
    <col min="14592" max="14592" width="7.85546875" style="279" bestFit="1" customWidth="1"/>
    <col min="14593" max="14593" width="12.7109375" style="279" bestFit="1" customWidth="1"/>
    <col min="14594" max="14594" width="9" style="279" customWidth="1"/>
    <col min="14595" max="14595" width="14.42578125" style="279" customWidth="1"/>
    <col min="14596" max="14596" width="16.7109375" style="279" customWidth="1"/>
    <col min="14597" max="14841" width="9.140625" style="279"/>
    <col min="14842" max="14842" width="63.140625" style="279" bestFit="1" customWidth="1"/>
    <col min="14843" max="14843" width="4.42578125" style="279" bestFit="1" customWidth="1"/>
    <col min="14844" max="14844" width="7.85546875" style="279" bestFit="1" customWidth="1"/>
    <col min="14845" max="14845" width="9.7109375" style="279" customWidth="1"/>
    <col min="14846" max="14846" width="14.7109375" style="279" bestFit="1" customWidth="1"/>
    <col min="14847" max="14847" width="3.7109375" style="279" bestFit="1" customWidth="1"/>
    <col min="14848" max="14848" width="7.85546875" style="279" bestFit="1" customWidth="1"/>
    <col min="14849" max="14849" width="12.7109375" style="279" bestFit="1" customWidth="1"/>
    <col min="14850" max="14850" width="9" style="279" customWidth="1"/>
    <col min="14851" max="14851" width="14.42578125" style="279" customWidth="1"/>
    <col min="14852" max="14852" width="16.7109375" style="279" customWidth="1"/>
    <col min="14853" max="15097" width="9.140625" style="279"/>
    <col min="15098" max="15098" width="63.140625" style="279" bestFit="1" customWidth="1"/>
    <col min="15099" max="15099" width="4.42578125" style="279" bestFit="1" customWidth="1"/>
    <col min="15100" max="15100" width="7.85546875" style="279" bestFit="1" customWidth="1"/>
    <col min="15101" max="15101" width="9.7109375" style="279" customWidth="1"/>
    <col min="15102" max="15102" width="14.7109375" style="279" bestFit="1" customWidth="1"/>
    <col min="15103" max="15103" width="3.7109375" style="279" bestFit="1" customWidth="1"/>
    <col min="15104" max="15104" width="7.85546875" style="279" bestFit="1" customWidth="1"/>
    <col min="15105" max="15105" width="12.7109375" style="279" bestFit="1" customWidth="1"/>
    <col min="15106" max="15106" width="9" style="279" customWidth="1"/>
    <col min="15107" max="15107" width="14.42578125" style="279" customWidth="1"/>
    <col min="15108" max="15108" width="16.7109375" style="279" customWidth="1"/>
    <col min="15109" max="15353" width="9.140625" style="279"/>
    <col min="15354" max="15354" width="63.140625" style="279" bestFit="1" customWidth="1"/>
    <col min="15355" max="15355" width="4.42578125" style="279" bestFit="1" customWidth="1"/>
    <col min="15356" max="15356" width="7.85546875" style="279" bestFit="1" customWidth="1"/>
    <col min="15357" max="15357" width="9.7109375" style="279" customWidth="1"/>
    <col min="15358" max="15358" width="14.7109375" style="279" bestFit="1" customWidth="1"/>
    <col min="15359" max="15359" width="3.7109375" style="279" bestFit="1" customWidth="1"/>
    <col min="15360" max="15360" width="7.85546875" style="279" bestFit="1" customWidth="1"/>
    <col min="15361" max="15361" width="12.7109375" style="279" bestFit="1" customWidth="1"/>
    <col min="15362" max="15362" width="9" style="279" customWidth="1"/>
    <col min="15363" max="15363" width="14.42578125" style="279" customWidth="1"/>
    <col min="15364" max="15364" width="16.7109375" style="279" customWidth="1"/>
    <col min="15365" max="15609" width="9.140625" style="279"/>
    <col min="15610" max="15610" width="63.140625" style="279" bestFit="1" customWidth="1"/>
    <col min="15611" max="15611" width="4.42578125" style="279" bestFit="1" customWidth="1"/>
    <col min="15612" max="15612" width="7.85546875" style="279" bestFit="1" customWidth="1"/>
    <col min="15613" max="15613" width="9.7109375" style="279" customWidth="1"/>
    <col min="15614" max="15614" width="14.7109375" style="279" bestFit="1" customWidth="1"/>
    <col min="15615" max="15615" width="3.7109375" style="279" bestFit="1" customWidth="1"/>
    <col min="15616" max="15616" width="7.85546875" style="279" bestFit="1" customWidth="1"/>
    <col min="15617" max="15617" width="12.7109375" style="279" bestFit="1" customWidth="1"/>
    <col min="15618" max="15618" width="9" style="279" customWidth="1"/>
    <col min="15619" max="15619" width="14.42578125" style="279" customWidth="1"/>
    <col min="15620" max="15620" width="16.7109375" style="279" customWidth="1"/>
    <col min="15621" max="15865" width="9.140625" style="279"/>
    <col min="15866" max="15866" width="63.140625" style="279" bestFit="1" customWidth="1"/>
    <col min="15867" max="15867" width="4.42578125" style="279" bestFit="1" customWidth="1"/>
    <col min="15868" max="15868" width="7.85546875" style="279" bestFit="1" customWidth="1"/>
    <col min="15869" max="15869" width="9.7109375" style="279" customWidth="1"/>
    <col min="15870" max="15870" width="14.7109375" style="279" bestFit="1" customWidth="1"/>
    <col min="15871" max="15871" width="3.7109375" style="279" bestFit="1" customWidth="1"/>
    <col min="15872" max="15872" width="7.85546875" style="279" bestFit="1" customWidth="1"/>
    <col min="15873" max="15873" width="12.7109375" style="279" bestFit="1" customWidth="1"/>
    <col min="15874" max="15874" width="9" style="279" customWidth="1"/>
    <col min="15875" max="15875" width="14.42578125" style="279" customWidth="1"/>
    <col min="15876" max="15876" width="16.7109375" style="279" customWidth="1"/>
    <col min="15877" max="16121" width="9.140625" style="279"/>
    <col min="16122" max="16122" width="63.140625" style="279" bestFit="1" customWidth="1"/>
    <col min="16123" max="16123" width="4.42578125" style="279" bestFit="1" customWidth="1"/>
    <col min="16124" max="16124" width="7.85546875" style="279" bestFit="1" customWidth="1"/>
    <col min="16125" max="16125" width="9.7109375" style="279" customWidth="1"/>
    <col min="16126" max="16126" width="14.7109375" style="279" bestFit="1" customWidth="1"/>
    <col min="16127" max="16127" width="3.7109375" style="279" bestFit="1" customWidth="1"/>
    <col min="16128" max="16128" width="7.85546875" style="279" bestFit="1" customWidth="1"/>
    <col min="16129" max="16129" width="12.7109375" style="279" bestFit="1" customWidth="1"/>
    <col min="16130" max="16130" width="9" style="279" customWidth="1"/>
    <col min="16131" max="16131" width="14.42578125" style="279" customWidth="1"/>
    <col min="16132" max="16132" width="16.7109375" style="279" customWidth="1"/>
    <col min="16133" max="16384" width="9.140625" style="279"/>
  </cols>
  <sheetData>
    <row r="1" spans="1:8" s="168" customFormat="1" ht="21.6" customHeight="1">
      <c r="A1" s="160"/>
      <c r="B1" s="161"/>
      <c r="C1" s="162" t="s">
        <v>2626</v>
      </c>
      <c r="D1" s="161"/>
      <c r="E1" s="163"/>
      <c r="F1" s="164"/>
      <c r="G1" s="164"/>
      <c r="H1" s="163"/>
    </row>
    <row r="2" spans="1:8" s="168" customFormat="1" ht="21.6" customHeight="1">
      <c r="A2" s="160"/>
      <c r="B2" s="161"/>
      <c r="C2" s="169" t="s">
        <v>2913</v>
      </c>
      <c r="D2" s="161"/>
      <c r="E2" s="163"/>
      <c r="F2" s="164"/>
      <c r="G2" s="164"/>
      <c r="H2" s="163"/>
    </row>
    <row r="3" spans="1:8" s="192" customFormat="1" ht="24.75" thickBot="1">
      <c r="A3" s="190" t="s">
        <v>90</v>
      </c>
      <c r="B3" s="190" t="s">
        <v>45</v>
      </c>
      <c r="C3" s="191" t="s">
        <v>58</v>
      </c>
      <c r="D3" s="190" t="s">
        <v>29</v>
      </c>
      <c r="E3" s="190" t="s">
        <v>442</v>
      </c>
      <c r="F3" s="282" t="s">
        <v>3004</v>
      </c>
      <c r="G3" s="282" t="s">
        <v>3005</v>
      </c>
      <c r="H3" s="282" t="s">
        <v>3006</v>
      </c>
    </row>
    <row r="4" spans="1:8" s="189" customFormat="1" ht="11.25" customHeight="1">
      <c r="A4" s="193"/>
      <c r="B4" s="194"/>
      <c r="C4" s="195"/>
      <c r="D4" s="196"/>
      <c r="E4" s="193"/>
      <c r="F4" s="193"/>
      <c r="G4" s="193"/>
      <c r="H4" s="193"/>
    </row>
    <row r="5" spans="1:8" s="150" customFormat="1" ht="24.75" customHeight="1">
      <c r="A5" s="141"/>
      <c r="B5" s="142"/>
      <c r="C5" s="142" t="s">
        <v>2915</v>
      </c>
      <c r="D5" s="143"/>
      <c r="E5" s="144"/>
      <c r="F5" s="145"/>
      <c r="G5" s="145"/>
      <c r="H5" s="147">
        <f>SUBTOTAL(9,H6:H91)</f>
        <v>0</v>
      </c>
    </row>
    <row r="6" spans="1:8" s="103" customFormat="1" ht="21.75" customHeight="1">
      <c r="A6" s="104"/>
      <c r="B6" s="105"/>
      <c r="C6" s="105" t="s">
        <v>3007</v>
      </c>
      <c r="D6" s="106"/>
      <c r="E6" s="107"/>
      <c r="F6" s="108"/>
      <c r="G6" s="108"/>
      <c r="H6" s="109">
        <f>SUBTOTAL(9,H7:H55)</f>
        <v>0</v>
      </c>
    </row>
    <row r="7" spans="1:8">
      <c r="A7" s="203">
        <v>1</v>
      </c>
      <c r="B7" s="204" t="s">
        <v>3008</v>
      </c>
      <c r="C7" s="205" t="s">
        <v>2953</v>
      </c>
      <c r="D7" s="206" t="s">
        <v>2764</v>
      </c>
      <c r="E7" s="207">
        <v>1</v>
      </c>
      <c r="F7" s="208"/>
      <c r="G7" s="208"/>
      <c r="H7" s="209">
        <f>E7*(F7+G7)</f>
        <v>0</v>
      </c>
    </row>
    <row r="8" spans="1:8">
      <c r="A8" s="203">
        <v>2</v>
      </c>
      <c r="B8" s="204" t="s">
        <v>3009</v>
      </c>
      <c r="C8" s="205" t="s">
        <v>2954</v>
      </c>
      <c r="D8" s="206" t="s">
        <v>2764</v>
      </c>
      <c r="E8" s="207">
        <v>6</v>
      </c>
      <c r="F8" s="208"/>
      <c r="G8" s="208"/>
      <c r="H8" s="209">
        <f t="shared" ref="H8:H55" si="0">E8*(F8+G8)</f>
        <v>0</v>
      </c>
    </row>
    <row r="9" spans="1:8">
      <c r="A9" s="203">
        <v>3</v>
      </c>
      <c r="B9" s="204" t="s">
        <v>3010</v>
      </c>
      <c r="C9" s="205" t="s">
        <v>2955</v>
      </c>
      <c r="D9" s="206" t="s">
        <v>2764</v>
      </c>
      <c r="E9" s="207">
        <v>1</v>
      </c>
      <c r="F9" s="208"/>
      <c r="G9" s="208"/>
      <c r="H9" s="209">
        <f t="shared" si="0"/>
        <v>0</v>
      </c>
    </row>
    <row r="10" spans="1:8">
      <c r="A10" s="203">
        <v>4</v>
      </c>
      <c r="B10" s="204" t="s">
        <v>3011</v>
      </c>
      <c r="C10" s="205" t="s">
        <v>2956</v>
      </c>
      <c r="D10" s="206" t="s">
        <v>2764</v>
      </c>
      <c r="E10" s="207">
        <v>1</v>
      </c>
      <c r="F10" s="208"/>
      <c r="G10" s="208"/>
      <c r="H10" s="209">
        <f t="shared" si="0"/>
        <v>0</v>
      </c>
    </row>
    <row r="11" spans="1:8">
      <c r="A11" s="203">
        <v>5</v>
      </c>
      <c r="B11" s="204" t="s">
        <v>3012</v>
      </c>
      <c r="C11" s="205" t="s">
        <v>2957</v>
      </c>
      <c r="D11" s="206" t="s">
        <v>2764</v>
      </c>
      <c r="E11" s="207">
        <v>36</v>
      </c>
      <c r="F11" s="208"/>
      <c r="G11" s="208"/>
      <c r="H11" s="209">
        <f t="shared" si="0"/>
        <v>0</v>
      </c>
    </row>
    <row r="12" spans="1:8">
      <c r="A12" s="203">
        <v>6</v>
      </c>
      <c r="B12" s="204" t="s">
        <v>3013</v>
      </c>
      <c r="C12" s="205" t="s">
        <v>2958</v>
      </c>
      <c r="D12" s="206" t="s">
        <v>2764</v>
      </c>
      <c r="E12" s="207">
        <v>2</v>
      </c>
      <c r="F12" s="208"/>
      <c r="G12" s="208"/>
      <c r="H12" s="209">
        <f t="shared" si="0"/>
        <v>0</v>
      </c>
    </row>
    <row r="13" spans="1:8">
      <c r="A13" s="203">
        <v>7</v>
      </c>
      <c r="B13" s="204" t="s">
        <v>3014</v>
      </c>
      <c r="C13" s="205" t="s">
        <v>2959</v>
      </c>
      <c r="D13" s="206" t="s">
        <v>2764</v>
      </c>
      <c r="E13" s="207">
        <v>1</v>
      </c>
      <c r="F13" s="208"/>
      <c r="G13" s="208"/>
      <c r="H13" s="209">
        <f t="shared" si="0"/>
        <v>0</v>
      </c>
    </row>
    <row r="14" spans="1:8">
      <c r="A14" s="203">
        <v>8</v>
      </c>
      <c r="B14" s="204" t="s">
        <v>3015</v>
      </c>
      <c r="C14" s="205" t="s">
        <v>2960</v>
      </c>
      <c r="D14" s="206" t="s">
        <v>2764</v>
      </c>
      <c r="E14" s="207">
        <v>1</v>
      </c>
      <c r="F14" s="208"/>
      <c r="G14" s="208"/>
      <c r="H14" s="209">
        <f t="shared" si="0"/>
        <v>0</v>
      </c>
    </row>
    <row r="15" spans="1:8">
      <c r="A15" s="203">
        <v>9</v>
      </c>
      <c r="B15" s="204" t="s">
        <v>3016</v>
      </c>
      <c r="C15" s="205" t="s">
        <v>2961</v>
      </c>
      <c r="D15" s="206" t="s">
        <v>2764</v>
      </c>
      <c r="E15" s="207">
        <v>3</v>
      </c>
      <c r="F15" s="208"/>
      <c r="G15" s="208"/>
      <c r="H15" s="209">
        <f t="shared" si="0"/>
        <v>0</v>
      </c>
    </row>
    <row r="16" spans="1:8">
      <c r="A16" s="203">
        <v>10</v>
      </c>
      <c r="B16" s="204" t="s">
        <v>3017</v>
      </c>
      <c r="C16" s="205" t="s">
        <v>2962</v>
      </c>
      <c r="D16" s="206" t="s">
        <v>2764</v>
      </c>
      <c r="E16" s="207">
        <v>2</v>
      </c>
      <c r="F16" s="208"/>
      <c r="G16" s="208"/>
      <c r="H16" s="209">
        <f t="shared" si="0"/>
        <v>0</v>
      </c>
    </row>
    <row r="17" spans="1:8">
      <c r="A17" s="203">
        <v>11</v>
      </c>
      <c r="B17" s="204" t="s">
        <v>3018</v>
      </c>
      <c r="C17" s="205" t="s">
        <v>2963</v>
      </c>
      <c r="D17" s="206" t="s">
        <v>2764</v>
      </c>
      <c r="E17" s="207">
        <v>5</v>
      </c>
      <c r="F17" s="208"/>
      <c r="G17" s="208"/>
      <c r="H17" s="209">
        <f t="shared" si="0"/>
        <v>0</v>
      </c>
    </row>
    <row r="18" spans="1:8">
      <c r="A18" s="203">
        <v>12</v>
      </c>
      <c r="B18" s="204" t="s">
        <v>3019</v>
      </c>
      <c r="C18" s="205" t="s">
        <v>2964</v>
      </c>
      <c r="D18" s="206" t="s">
        <v>2764</v>
      </c>
      <c r="E18" s="207">
        <v>1</v>
      </c>
      <c r="F18" s="208"/>
      <c r="G18" s="208"/>
      <c r="H18" s="209">
        <f t="shared" si="0"/>
        <v>0</v>
      </c>
    </row>
    <row r="19" spans="1:8">
      <c r="A19" s="203">
        <v>13</v>
      </c>
      <c r="B19" s="204" t="s">
        <v>3020</v>
      </c>
      <c r="C19" s="205" t="s">
        <v>2965</v>
      </c>
      <c r="D19" s="206" t="s">
        <v>2764</v>
      </c>
      <c r="E19" s="207">
        <v>1</v>
      </c>
      <c r="F19" s="208"/>
      <c r="G19" s="208"/>
      <c r="H19" s="209">
        <f t="shared" si="0"/>
        <v>0</v>
      </c>
    </row>
    <row r="20" spans="1:8">
      <c r="A20" s="203">
        <v>14</v>
      </c>
      <c r="B20" s="204" t="s">
        <v>3021</v>
      </c>
      <c r="C20" s="205" t="s">
        <v>2966</v>
      </c>
      <c r="D20" s="206" t="s">
        <v>2764</v>
      </c>
      <c r="E20" s="207">
        <v>1</v>
      </c>
      <c r="F20" s="208"/>
      <c r="G20" s="208"/>
      <c r="H20" s="209">
        <f t="shared" si="0"/>
        <v>0</v>
      </c>
    </row>
    <row r="21" spans="1:8">
      <c r="A21" s="203">
        <v>15</v>
      </c>
      <c r="B21" s="204" t="s">
        <v>3022</v>
      </c>
      <c r="C21" s="205" t="s">
        <v>2967</v>
      </c>
      <c r="D21" s="206" t="s">
        <v>2764</v>
      </c>
      <c r="E21" s="207">
        <v>2</v>
      </c>
      <c r="F21" s="208"/>
      <c r="G21" s="208"/>
      <c r="H21" s="209">
        <f t="shared" si="0"/>
        <v>0</v>
      </c>
    </row>
    <row r="22" spans="1:8">
      <c r="A22" s="203">
        <v>16</v>
      </c>
      <c r="B22" s="204" t="s">
        <v>3023</v>
      </c>
      <c r="C22" s="205" t="s">
        <v>2968</v>
      </c>
      <c r="D22" s="206" t="s">
        <v>2764</v>
      </c>
      <c r="E22" s="207">
        <v>1</v>
      </c>
      <c r="F22" s="208"/>
      <c r="G22" s="208"/>
      <c r="H22" s="209">
        <f t="shared" si="0"/>
        <v>0</v>
      </c>
    </row>
    <row r="23" spans="1:8">
      <c r="A23" s="203">
        <v>17</v>
      </c>
      <c r="B23" s="204" t="s">
        <v>3024</v>
      </c>
      <c r="C23" s="205" t="s">
        <v>2969</v>
      </c>
      <c r="D23" s="206" t="s">
        <v>11</v>
      </c>
      <c r="E23" s="207">
        <v>30</v>
      </c>
      <c r="F23" s="208"/>
      <c r="G23" s="208"/>
      <c r="H23" s="209">
        <f t="shared" si="0"/>
        <v>0</v>
      </c>
    </row>
    <row r="24" spans="1:8">
      <c r="A24" s="203">
        <v>18</v>
      </c>
      <c r="B24" s="204" t="s">
        <v>3025</v>
      </c>
      <c r="C24" s="205" t="s">
        <v>2970</v>
      </c>
      <c r="D24" s="206" t="s">
        <v>11</v>
      </c>
      <c r="E24" s="207">
        <v>15</v>
      </c>
      <c r="F24" s="208"/>
      <c r="G24" s="208"/>
      <c r="H24" s="209">
        <f t="shared" si="0"/>
        <v>0</v>
      </c>
    </row>
    <row r="25" spans="1:8">
      <c r="A25" s="203">
        <v>19</v>
      </c>
      <c r="B25" s="204" t="s">
        <v>3026</v>
      </c>
      <c r="C25" s="205" t="s">
        <v>2971</v>
      </c>
      <c r="D25" s="206" t="s">
        <v>11</v>
      </c>
      <c r="E25" s="207">
        <v>12</v>
      </c>
      <c r="F25" s="208"/>
      <c r="G25" s="208"/>
      <c r="H25" s="209">
        <f t="shared" si="0"/>
        <v>0</v>
      </c>
    </row>
    <row r="26" spans="1:8">
      <c r="A26" s="203">
        <v>20</v>
      </c>
      <c r="B26" s="204" t="s">
        <v>3027</v>
      </c>
      <c r="C26" s="205" t="s">
        <v>2972</v>
      </c>
      <c r="D26" s="206" t="s">
        <v>11</v>
      </c>
      <c r="E26" s="207">
        <v>20</v>
      </c>
      <c r="F26" s="208"/>
      <c r="G26" s="208"/>
      <c r="H26" s="209">
        <f t="shared" si="0"/>
        <v>0</v>
      </c>
    </row>
    <row r="27" spans="1:8">
      <c r="A27" s="203">
        <v>21</v>
      </c>
      <c r="B27" s="204" t="s">
        <v>3028</v>
      </c>
      <c r="C27" s="205" t="s">
        <v>2973</v>
      </c>
      <c r="D27" s="206" t="s">
        <v>11</v>
      </c>
      <c r="E27" s="207">
        <v>15</v>
      </c>
      <c r="F27" s="208"/>
      <c r="G27" s="208"/>
      <c r="H27" s="209">
        <f t="shared" si="0"/>
        <v>0</v>
      </c>
    </row>
    <row r="28" spans="1:8">
      <c r="A28" s="203">
        <v>22</v>
      </c>
      <c r="B28" s="204" t="s">
        <v>3029</v>
      </c>
      <c r="C28" s="205" t="s">
        <v>2974</v>
      </c>
      <c r="D28" s="206" t="s">
        <v>11</v>
      </c>
      <c r="E28" s="207">
        <v>31</v>
      </c>
      <c r="F28" s="208"/>
      <c r="G28" s="208"/>
      <c r="H28" s="209">
        <f t="shared" si="0"/>
        <v>0</v>
      </c>
    </row>
    <row r="29" spans="1:8">
      <c r="A29" s="203">
        <v>23</v>
      </c>
      <c r="B29" s="204" t="s">
        <v>3030</v>
      </c>
      <c r="C29" s="205" t="s">
        <v>2975</v>
      </c>
      <c r="D29" s="206" t="s">
        <v>2764</v>
      </c>
      <c r="E29" s="207">
        <v>6</v>
      </c>
      <c r="F29" s="208"/>
      <c r="G29" s="208"/>
      <c r="H29" s="209">
        <f t="shared" si="0"/>
        <v>0</v>
      </c>
    </row>
    <row r="30" spans="1:8">
      <c r="A30" s="203">
        <v>24</v>
      </c>
      <c r="B30" s="204" t="s">
        <v>3031</v>
      </c>
      <c r="C30" s="205" t="s">
        <v>2976</v>
      </c>
      <c r="D30" s="206" t="s">
        <v>2764</v>
      </c>
      <c r="E30" s="207">
        <v>3</v>
      </c>
      <c r="F30" s="208"/>
      <c r="G30" s="208"/>
      <c r="H30" s="209">
        <f t="shared" si="0"/>
        <v>0</v>
      </c>
    </row>
    <row r="31" spans="1:8">
      <c r="A31" s="203">
        <v>25</v>
      </c>
      <c r="B31" s="204" t="s">
        <v>3032</v>
      </c>
      <c r="C31" s="205" t="s">
        <v>2977</v>
      </c>
      <c r="D31" s="206" t="s">
        <v>2764</v>
      </c>
      <c r="E31" s="207">
        <v>12</v>
      </c>
      <c r="F31" s="208"/>
      <c r="G31" s="208"/>
      <c r="H31" s="209">
        <f t="shared" si="0"/>
        <v>0</v>
      </c>
    </row>
    <row r="32" spans="1:8">
      <c r="A32" s="203">
        <v>26</v>
      </c>
      <c r="B32" s="204" t="s">
        <v>3033</v>
      </c>
      <c r="C32" s="205" t="s">
        <v>2978</v>
      </c>
      <c r="D32" s="206" t="s">
        <v>11</v>
      </c>
      <c r="E32" s="207">
        <v>15</v>
      </c>
      <c r="F32" s="208"/>
      <c r="G32" s="208"/>
      <c r="H32" s="209">
        <f t="shared" si="0"/>
        <v>0</v>
      </c>
    </row>
    <row r="33" spans="1:8">
      <c r="A33" s="203">
        <v>27</v>
      </c>
      <c r="B33" s="204" t="s">
        <v>3034</v>
      </c>
      <c r="C33" s="205" t="s">
        <v>2979</v>
      </c>
      <c r="D33" s="206" t="s">
        <v>2764</v>
      </c>
      <c r="E33" s="207">
        <v>12</v>
      </c>
      <c r="F33" s="208"/>
      <c r="G33" s="208"/>
      <c r="H33" s="209">
        <f t="shared" si="0"/>
        <v>0</v>
      </c>
    </row>
    <row r="34" spans="1:8">
      <c r="A34" s="203">
        <v>28</v>
      </c>
      <c r="B34" s="204" t="s">
        <v>3035</v>
      </c>
      <c r="C34" s="205" t="s">
        <v>2980</v>
      </c>
      <c r="D34" s="206" t="s">
        <v>11</v>
      </c>
      <c r="E34" s="207">
        <v>200</v>
      </c>
      <c r="F34" s="208"/>
      <c r="G34" s="208"/>
      <c r="H34" s="209">
        <f t="shared" si="0"/>
        <v>0</v>
      </c>
    </row>
    <row r="35" spans="1:8">
      <c r="A35" s="203">
        <v>29</v>
      </c>
      <c r="B35" s="204" t="s">
        <v>3036</v>
      </c>
      <c r="C35" s="205" t="s">
        <v>2981</v>
      </c>
      <c r="D35" s="206" t="s">
        <v>11</v>
      </c>
      <c r="E35" s="207">
        <v>6</v>
      </c>
      <c r="F35" s="208"/>
      <c r="G35" s="208"/>
      <c r="H35" s="209">
        <f t="shared" si="0"/>
        <v>0</v>
      </c>
    </row>
    <row r="36" spans="1:8">
      <c r="A36" s="203">
        <v>30</v>
      </c>
      <c r="B36" s="204" t="s">
        <v>3037</v>
      </c>
      <c r="C36" s="205" t="s">
        <v>2982</v>
      </c>
      <c r="D36" s="206" t="s">
        <v>11</v>
      </c>
      <c r="E36" s="207">
        <v>45</v>
      </c>
      <c r="F36" s="208"/>
      <c r="G36" s="208"/>
      <c r="H36" s="209">
        <f t="shared" si="0"/>
        <v>0</v>
      </c>
    </row>
    <row r="37" spans="1:8">
      <c r="A37" s="203">
        <v>31</v>
      </c>
      <c r="B37" s="204" t="s">
        <v>3038</v>
      </c>
      <c r="C37" s="205" t="s">
        <v>2983</v>
      </c>
      <c r="D37" s="206" t="s">
        <v>11</v>
      </c>
      <c r="E37" s="207">
        <v>40</v>
      </c>
      <c r="F37" s="208"/>
      <c r="G37" s="208"/>
      <c r="H37" s="209">
        <f t="shared" si="0"/>
        <v>0</v>
      </c>
    </row>
    <row r="38" spans="1:8">
      <c r="A38" s="203">
        <v>32</v>
      </c>
      <c r="B38" s="204" t="s">
        <v>3039</v>
      </c>
      <c r="C38" s="205" t="s">
        <v>2984</v>
      </c>
      <c r="D38" s="206" t="s">
        <v>11</v>
      </c>
      <c r="E38" s="207">
        <v>60</v>
      </c>
      <c r="F38" s="208"/>
      <c r="G38" s="208"/>
      <c r="H38" s="209">
        <f t="shared" si="0"/>
        <v>0</v>
      </c>
    </row>
    <row r="39" spans="1:8">
      <c r="A39" s="203">
        <v>33</v>
      </c>
      <c r="B39" s="204" t="s">
        <v>3040</v>
      </c>
      <c r="C39" s="205" t="s">
        <v>2985</v>
      </c>
      <c r="D39" s="206" t="s">
        <v>11</v>
      </c>
      <c r="E39" s="207">
        <v>125</v>
      </c>
      <c r="F39" s="208"/>
      <c r="G39" s="208"/>
      <c r="H39" s="209">
        <f t="shared" si="0"/>
        <v>0</v>
      </c>
    </row>
    <row r="40" spans="1:8">
      <c r="A40" s="203">
        <v>34</v>
      </c>
      <c r="B40" s="204" t="s">
        <v>3041</v>
      </c>
      <c r="C40" s="205" t="s">
        <v>2986</v>
      </c>
      <c r="D40" s="206" t="s">
        <v>11</v>
      </c>
      <c r="E40" s="207">
        <v>8</v>
      </c>
      <c r="F40" s="208"/>
      <c r="G40" s="208"/>
      <c r="H40" s="209">
        <f t="shared" si="0"/>
        <v>0</v>
      </c>
    </row>
    <row r="41" spans="1:8">
      <c r="A41" s="203">
        <v>35</v>
      </c>
      <c r="B41" s="204" t="s">
        <v>3042</v>
      </c>
      <c r="C41" s="205" t="s">
        <v>2987</v>
      </c>
      <c r="D41" s="206" t="s">
        <v>11</v>
      </c>
      <c r="E41" s="207">
        <v>30</v>
      </c>
      <c r="F41" s="208"/>
      <c r="G41" s="208"/>
      <c r="H41" s="209">
        <f t="shared" si="0"/>
        <v>0</v>
      </c>
    </row>
    <row r="42" spans="1:8">
      <c r="A42" s="203">
        <v>36</v>
      </c>
      <c r="B42" s="204" t="s">
        <v>3043</v>
      </c>
      <c r="C42" s="205" t="s">
        <v>2988</v>
      </c>
      <c r="D42" s="206" t="s">
        <v>11</v>
      </c>
      <c r="E42" s="207">
        <v>220</v>
      </c>
      <c r="F42" s="208"/>
      <c r="G42" s="208"/>
      <c r="H42" s="209">
        <f t="shared" si="0"/>
        <v>0</v>
      </c>
    </row>
    <row r="43" spans="1:8">
      <c r="A43" s="203">
        <v>37</v>
      </c>
      <c r="B43" s="204" t="s">
        <v>3044</v>
      </c>
      <c r="C43" s="205" t="s">
        <v>2989</v>
      </c>
      <c r="D43" s="206" t="s">
        <v>2764</v>
      </c>
      <c r="E43" s="207">
        <v>12</v>
      </c>
      <c r="F43" s="208"/>
      <c r="G43" s="208"/>
      <c r="H43" s="209">
        <f t="shared" si="0"/>
        <v>0</v>
      </c>
    </row>
    <row r="44" spans="1:8">
      <c r="A44" s="203">
        <v>38</v>
      </c>
      <c r="B44" s="204" t="s">
        <v>3045</v>
      </c>
      <c r="C44" s="205" t="s">
        <v>2990</v>
      </c>
      <c r="D44" s="206" t="s">
        <v>2764</v>
      </c>
      <c r="E44" s="207">
        <v>1</v>
      </c>
      <c r="F44" s="208"/>
      <c r="G44" s="208"/>
      <c r="H44" s="209">
        <f t="shared" si="0"/>
        <v>0</v>
      </c>
    </row>
    <row r="45" spans="1:8">
      <c r="A45" s="203">
        <v>39</v>
      </c>
      <c r="B45" s="204" t="s">
        <v>3046</v>
      </c>
      <c r="C45" s="205" t="s">
        <v>2991</v>
      </c>
      <c r="D45" s="206" t="s">
        <v>2764</v>
      </c>
      <c r="E45" s="207">
        <v>2</v>
      </c>
      <c r="F45" s="208"/>
      <c r="G45" s="208"/>
      <c r="H45" s="209">
        <f t="shared" si="0"/>
        <v>0</v>
      </c>
    </row>
    <row r="46" spans="1:8">
      <c r="A46" s="203">
        <v>40</v>
      </c>
      <c r="B46" s="204" t="s">
        <v>3047</v>
      </c>
      <c r="C46" s="205" t="s">
        <v>2992</v>
      </c>
      <c r="D46" s="206" t="s">
        <v>2764</v>
      </c>
      <c r="E46" s="207">
        <v>1</v>
      </c>
      <c r="F46" s="208"/>
      <c r="G46" s="208"/>
      <c r="H46" s="209">
        <f t="shared" si="0"/>
        <v>0</v>
      </c>
    </row>
    <row r="47" spans="1:8">
      <c r="A47" s="203">
        <v>41</v>
      </c>
      <c r="B47" s="204" t="s">
        <v>3048</v>
      </c>
      <c r="C47" s="205" t="s">
        <v>2993</v>
      </c>
      <c r="D47" s="206" t="s">
        <v>2764</v>
      </c>
      <c r="E47" s="207">
        <v>1</v>
      </c>
      <c r="F47" s="208"/>
      <c r="G47" s="208"/>
      <c r="H47" s="209">
        <f t="shared" si="0"/>
        <v>0</v>
      </c>
    </row>
    <row r="48" spans="1:8">
      <c r="A48" s="203">
        <v>42</v>
      </c>
      <c r="B48" s="204" t="s">
        <v>3049</v>
      </c>
      <c r="C48" s="205" t="s">
        <v>2994</v>
      </c>
      <c r="D48" s="206" t="s">
        <v>2764</v>
      </c>
      <c r="E48" s="207">
        <v>30</v>
      </c>
      <c r="F48" s="208"/>
      <c r="G48" s="208"/>
      <c r="H48" s="209">
        <f t="shared" si="0"/>
        <v>0</v>
      </c>
    </row>
    <row r="49" spans="1:9">
      <c r="A49" s="203">
        <v>43</v>
      </c>
      <c r="B49" s="204" t="s">
        <v>3050</v>
      </c>
      <c r="C49" s="205" t="s">
        <v>2995</v>
      </c>
      <c r="D49" s="206" t="s">
        <v>57</v>
      </c>
      <c r="E49" s="207">
        <v>1</v>
      </c>
      <c r="F49" s="208"/>
      <c r="G49" s="208"/>
      <c r="H49" s="209">
        <f t="shared" si="0"/>
        <v>0</v>
      </c>
    </row>
    <row r="50" spans="1:9">
      <c r="A50" s="203">
        <v>44</v>
      </c>
      <c r="B50" s="204" t="s">
        <v>3051</v>
      </c>
      <c r="C50" s="205" t="s">
        <v>2996</v>
      </c>
      <c r="D50" s="206" t="s">
        <v>2764</v>
      </c>
      <c r="E50" s="207">
        <v>1</v>
      </c>
      <c r="F50" s="208"/>
      <c r="G50" s="208"/>
      <c r="H50" s="209">
        <f t="shared" si="0"/>
        <v>0</v>
      </c>
    </row>
    <row r="51" spans="1:9">
      <c r="A51" s="203">
        <v>45</v>
      </c>
      <c r="B51" s="204" t="s">
        <v>3052</v>
      </c>
      <c r="C51" s="205" t="s">
        <v>2997</v>
      </c>
      <c r="D51" s="206" t="s">
        <v>2764</v>
      </c>
      <c r="E51" s="207">
        <v>5</v>
      </c>
      <c r="F51" s="208"/>
      <c r="G51" s="208"/>
      <c r="H51" s="209">
        <f t="shared" si="0"/>
        <v>0</v>
      </c>
    </row>
    <row r="52" spans="1:9">
      <c r="A52" s="203">
        <v>46</v>
      </c>
      <c r="B52" s="204" t="s">
        <v>3053</v>
      </c>
      <c r="C52" s="205" t="s">
        <v>2998</v>
      </c>
      <c r="D52" s="206" t="s">
        <v>2764</v>
      </c>
      <c r="E52" s="207">
        <v>1</v>
      </c>
      <c r="F52" s="208"/>
      <c r="G52" s="208"/>
      <c r="H52" s="209">
        <f t="shared" si="0"/>
        <v>0</v>
      </c>
      <c r="I52" s="279" t="s">
        <v>2999</v>
      </c>
    </row>
    <row r="53" spans="1:9">
      <c r="A53" s="203">
        <v>47</v>
      </c>
      <c r="B53" s="204" t="s">
        <v>3054</v>
      </c>
      <c r="C53" s="205" t="s">
        <v>3000</v>
      </c>
      <c r="D53" s="206" t="s">
        <v>46</v>
      </c>
      <c r="E53" s="207">
        <v>1</v>
      </c>
      <c r="F53" s="208"/>
      <c r="G53" s="208"/>
      <c r="H53" s="209">
        <f t="shared" si="0"/>
        <v>0</v>
      </c>
    </row>
    <row r="54" spans="1:9">
      <c r="A54" s="203">
        <v>48</v>
      </c>
      <c r="B54" s="204" t="s">
        <v>3055</v>
      </c>
      <c r="C54" s="205" t="s">
        <v>3001</v>
      </c>
      <c r="D54" s="206" t="s">
        <v>46</v>
      </c>
      <c r="E54" s="207">
        <v>1</v>
      </c>
      <c r="F54" s="208"/>
      <c r="G54" s="208"/>
      <c r="H54" s="209">
        <f t="shared" si="0"/>
        <v>0</v>
      </c>
    </row>
    <row r="55" spans="1:9">
      <c r="A55" s="203">
        <v>49</v>
      </c>
      <c r="B55" s="204" t="s">
        <v>3056</v>
      </c>
      <c r="C55" s="205" t="s">
        <v>3002</v>
      </c>
      <c r="D55" s="206" t="s">
        <v>3003</v>
      </c>
      <c r="E55" s="207">
        <v>20</v>
      </c>
      <c r="F55" s="208"/>
      <c r="G55" s="208"/>
      <c r="H55" s="209">
        <f t="shared" si="0"/>
        <v>0</v>
      </c>
    </row>
    <row r="56" spans="1:9">
      <c r="A56" s="279"/>
      <c r="B56" s="279"/>
      <c r="C56" s="280"/>
      <c r="D56" s="280"/>
      <c r="F56" s="281"/>
      <c r="G56" s="281"/>
    </row>
  </sheetData>
  <pageMargins left="0.70866141732283472" right="0.70866141732283472" top="0.78740157480314965" bottom="0.78740157480314965" header="0.31496062992125984" footer="0.31496062992125984"/>
  <pageSetup paperSize="9" scale="90" orientation="landscape" horizontalDpi="300" verticalDpi="300" r:id="rId1"/>
  <headerFooter>
    <oddFooter>&amp;CStránka &amp;P z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C32"/>
  <sheetViews>
    <sheetView showGridLines="0" view="pageBreakPreview" zoomScale="115" zoomScaleNormal="100" zoomScaleSheetLayoutView="115" workbookViewId="0">
      <pane ySplit="3" topLeftCell="A4" activePane="bottomLeft" state="frozen"/>
      <selection activeCell="B24" sqref="B24"/>
      <selection pane="bottomLeft" activeCell="A4" sqref="A4"/>
    </sheetView>
  </sheetViews>
  <sheetFormatPr defaultRowHeight="12.75" outlineLevelRow="1"/>
  <cols>
    <col min="1" max="1" width="5.42578125" style="241" customWidth="1"/>
    <col min="2" max="2" width="14.28515625" style="242" customWidth="1"/>
    <col min="3" max="3" width="67.28515625" style="243" customWidth="1"/>
    <col min="4" max="4" width="6.5703125" style="243" bestFit="1" customWidth="1"/>
    <col min="5" max="5" width="13.42578125" style="244" customWidth="1"/>
    <col min="6" max="6" width="12.42578125" style="245" customWidth="1"/>
    <col min="7" max="7" width="17" style="246" customWidth="1"/>
    <col min="8" max="9" width="0" style="231" hidden="1" customWidth="1"/>
    <col min="10" max="10" width="9.42578125" style="231" customWidth="1"/>
    <col min="11" max="29" width="9.140625" style="231"/>
    <col min="30" max="256" width="9.140625" style="232"/>
    <col min="257" max="257" width="5.42578125" style="232" customWidth="1"/>
    <col min="258" max="258" width="14.28515625" style="232" customWidth="1"/>
    <col min="259" max="259" width="57.140625" style="232" customWidth="1"/>
    <col min="260" max="260" width="4.28515625" style="232" customWidth="1"/>
    <col min="261" max="261" width="13.42578125" style="232" customWidth="1"/>
    <col min="262" max="262" width="12.42578125" style="232" customWidth="1"/>
    <col min="263" max="263" width="15.7109375" style="232" customWidth="1"/>
    <col min="264" max="265" width="0" style="232" hidden="1" customWidth="1"/>
    <col min="266" max="266" width="9.42578125" style="232" customWidth="1"/>
    <col min="267" max="512" width="9.140625" style="232"/>
    <col min="513" max="513" width="5.42578125" style="232" customWidth="1"/>
    <col min="514" max="514" width="14.28515625" style="232" customWidth="1"/>
    <col min="515" max="515" width="57.140625" style="232" customWidth="1"/>
    <col min="516" max="516" width="4.28515625" style="232" customWidth="1"/>
    <col min="517" max="517" width="13.42578125" style="232" customWidth="1"/>
    <col min="518" max="518" width="12.42578125" style="232" customWidth="1"/>
    <col min="519" max="519" width="15.7109375" style="232" customWidth="1"/>
    <col min="520" max="521" width="0" style="232" hidden="1" customWidth="1"/>
    <col min="522" max="522" width="9.42578125" style="232" customWidth="1"/>
    <col min="523" max="768" width="9.140625" style="232"/>
    <col min="769" max="769" width="5.42578125" style="232" customWidth="1"/>
    <col min="770" max="770" width="14.28515625" style="232" customWidth="1"/>
    <col min="771" max="771" width="57.140625" style="232" customWidth="1"/>
    <col min="772" max="772" width="4.28515625" style="232" customWidth="1"/>
    <col min="773" max="773" width="13.42578125" style="232" customWidth="1"/>
    <col min="774" max="774" width="12.42578125" style="232" customWidth="1"/>
    <col min="775" max="775" width="15.7109375" style="232" customWidth="1"/>
    <col min="776" max="777" width="0" style="232" hidden="1" customWidth="1"/>
    <col min="778" max="778" width="9.42578125" style="232" customWidth="1"/>
    <col min="779" max="1024" width="9.140625" style="232"/>
    <col min="1025" max="1025" width="5.42578125" style="232" customWidth="1"/>
    <col min="1026" max="1026" width="14.28515625" style="232" customWidth="1"/>
    <col min="1027" max="1027" width="57.140625" style="232" customWidth="1"/>
    <col min="1028" max="1028" width="4.28515625" style="232" customWidth="1"/>
    <col min="1029" max="1029" width="13.42578125" style="232" customWidth="1"/>
    <col min="1030" max="1030" width="12.42578125" style="232" customWidth="1"/>
    <col min="1031" max="1031" width="15.7109375" style="232" customWidth="1"/>
    <col min="1032" max="1033" width="0" style="232" hidden="1" customWidth="1"/>
    <col min="1034" max="1034" width="9.42578125" style="232" customWidth="1"/>
    <col min="1035" max="1280" width="9.140625" style="232"/>
    <col min="1281" max="1281" width="5.42578125" style="232" customWidth="1"/>
    <col min="1282" max="1282" width="14.28515625" style="232" customWidth="1"/>
    <col min="1283" max="1283" width="57.140625" style="232" customWidth="1"/>
    <col min="1284" max="1284" width="4.28515625" style="232" customWidth="1"/>
    <col min="1285" max="1285" width="13.42578125" style="232" customWidth="1"/>
    <col min="1286" max="1286" width="12.42578125" style="232" customWidth="1"/>
    <col min="1287" max="1287" width="15.7109375" style="232" customWidth="1"/>
    <col min="1288" max="1289" width="0" style="232" hidden="1" customWidth="1"/>
    <col min="1290" max="1290" width="9.42578125" style="232" customWidth="1"/>
    <col min="1291" max="1536" width="9.140625" style="232"/>
    <col min="1537" max="1537" width="5.42578125" style="232" customWidth="1"/>
    <col min="1538" max="1538" width="14.28515625" style="232" customWidth="1"/>
    <col min="1539" max="1539" width="57.140625" style="232" customWidth="1"/>
    <col min="1540" max="1540" width="4.28515625" style="232" customWidth="1"/>
    <col min="1541" max="1541" width="13.42578125" style="232" customWidth="1"/>
    <col min="1542" max="1542" width="12.42578125" style="232" customWidth="1"/>
    <col min="1543" max="1543" width="15.7109375" style="232" customWidth="1"/>
    <col min="1544" max="1545" width="0" style="232" hidden="1" customWidth="1"/>
    <col min="1546" max="1546" width="9.42578125" style="232" customWidth="1"/>
    <col min="1547" max="1792" width="9.140625" style="232"/>
    <col min="1793" max="1793" width="5.42578125" style="232" customWidth="1"/>
    <col min="1794" max="1794" width="14.28515625" style="232" customWidth="1"/>
    <col min="1795" max="1795" width="57.140625" style="232" customWidth="1"/>
    <col min="1796" max="1796" width="4.28515625" style="232" customWidth="1"/>
    <col min="1797" max="1797" width="13.42578125" style="232" customWidth="1"/>
    <col min="1798" max="1798" width="12.42578125" style="232" customWidth="1"/>
    <col min="1799" max="1799" width="15.7109375" style="232" customWidth="1"/>
    <col min="1800" max="1801" width="0" style="232" hidden="1" customWidth="1"/>
    <col min="1802" max="1802" width="9.42578125" style="232" customWidth="1"/>
    <col min="1803" max="2048" width="9.140625" style="232"/>
    <col min="2049" max="2049" width="5.42578125" style="232" customWidth="1"/>
    <col min="2050" max="2050" width="14.28515625" style="232" customWidth="1"/>
    <col min="2051" max="2051" width="57.140625" style="232" customWidth="1"/>
    <col min="2052" max="2052" width="4.28515625" style="232" customWidth="1"/>
    <col min="2053" max="2053" width="13.42578125" style="232" customWidth="1"/>
    <col min="2054" max="2054" width="12.42578125" style="232" customWidth="1"/>
    <col min="2055" max="2055" width="15.7109375" style="232" customWidth="1"/>
    <col min="2056" max="2057" width="0" style="232" hidden="1" customWidth="1"/>
    <col min="2058" max="2058" width="9.42578125" style="232" customWidth="1"/>
    <col min="2059" max="2304" width="9.140625" style="232"/>
    <col min="2305" max="2305" width="5.42578125" style="232" customWidth="1"/>
    <col min="2306" max="2306" width="14.28515625" style="232" customWidth="1"/>
    <col min="2307" max="2307" width="57.140625" style="232" customWidth="1"/>
    <col min="2308" max="2308" width="4.28515625" style="232" customWidth="1"/>
    <col min="2309" max="2309" width="13.42578125" style="232" customWidth="1"/>
    <col min="2310" max="2310" width="12.42578125" style="232" customWidth="1"/>
    <col min="2311" max="2311" width="15.7109375" style="232" customWidth="1"/>
    <col min="2312" max="2313" width="0" style="232" hidden="1" customWidth="1"/>
    <col min="2314" max="2314" width="9.42578125" style="232" customWidth="1"/>
    <col min="2315" max="2560" width="9.140625" style="232"/>
    <col min="2561" max="2561" width="5.42578125" style="232" customWidth="1"/>
    <col min="2562" max="2562" width="14.28515625" style="232" customWidth="1"/>
    <col min="2563" max="2563" width="57.140625" style="232" customWidth="1"/>
    <col min="2564" max="2564" width="4.28515625" style="232" customWidth="1"/>
    <col min="2565" max="2565" width="13.42578125" style="232" customWidth="1"/>
    <col min="2566" max="2566" width="12.42578125" style="232" customWidth="1"/>
    <col min="2567" max="2567" width="15.7109375" style="232" customWidth="1"/>
    <col min="2568" max="2569" width="0" style="232" hidden="1" customWidth="1"/>
    <col min="2570" max="2570" width="9.42578125" style="232" customWidth="1"/>
    <col min="2571" max="2816" width="9.140625" style="232"/>
    <col min="2817" max="2817" width="5.42578125" style="232" customWidth="1"/>
    <col min="2818" max="2818" width="14.28515625" style="232" customWidth="1"/>
    <col min="2819" max="2819" width="57.140625" style="232" customWidth="1"/>
    <col min="2820" max="2820" width="4.28515625" style="232" customWidth="1"/>
    <col min="2821" max="2821" width="13.42578125" style="232" customWidth="1"/>
    <col min="2822" max="2822" width="12.42578125" style="232" customWidth="1"/>
    <col min="2823" max="2823" width="15.7109375" style="232" customWidth="1"/>
    <col min="2824" max="2825" width="0" style="232" hidden="1" customWidth="1"/>
    <col min="2826" max="2826" width="9.42578125" style="232" customWidth="1"/>
    <col min="2827" max="3072" width="9.140625" style="232"/>
    <col min="3073" max="3073" width="5.42578125" style="232" customWidth="1"/>
    <col min="3074" max="3074" width="14.28515625" style="232" customWidth="1"/>
    <col min="3075" max="3075" width="57.140625" style="232" customWidth="1"/>
    <col min="3076" max="3076" width="4.28515625" style="232" customWidth="1"/>
    <col min="3077" max="3077" width="13.42578125" style="232" customWidth="1"/>
    <col min="3078" max="3078" width="12.42578125" style="232" customWidth="1"/>
    <col min="3079" max="3079" width="15.7109375" style="232" customWidth="1"/>
    <col min="3080" max="3081" width="0" style="232" hidden="1" customWidth="1"/>
    <col min="3082" max="3082" width="9.42578125" style="232" customWidth="1"/>
    <col min="3083" max="3328" width="9.140625" style="232"/>
    <col min="3329" max="3329" width="5.42578125" style="232" customWidth="1"/>
    <col min="3330" max="3330" width="14.28515625" style="232" customWidth="1"/>
    <col min="3331" max="3331" width="57.140625" style="232" customWidth="1"/>
    <col min="3332" max="3332" width="4.28515625" style="232" customWidth="1"/>
    <col min="3333" max="3333" width="13.42578125" style="232" customWidth="1"/>
    <col min="3334" max="3334" width="12.42578125" style="232" customWidth="1"/>
    <col min="3335" max="3335" width="15.7109375" style="232" customWidth="1"/>
    <col min="3336" max="3337" width="0" style="232" hidden="1" customWidth="1"/>
    <col min="3338" max="3338" width="9.42578125" style="232" customWidth="1"/>
    <col min="3339" max="3584" width="9.140625" style="232"/>
    <col min="3585" max="3585" width="5.42578125" style="232" customWidth="1"/>
    <col min="3586" max="3586" width="14.28515625" style="232" customWidth="1"/>
    <col min="3587" max="3587" width="57.140625" style="232" customWidth="1"/>
    <col min="3588" max="3588" width="4.28515625" style="232" customWidth="1"/>
    <col min="3589" max="3589" width="13.42578125" style="232" customWidth="1"/>
    <col min="3590" max="3590" width="12.42578125" style="232" customWidth="1"/>
    <col min="3591" max="3591" width="15.7109375" style="232" customWidth="1"/>
    <col min="3592" max="3593" width="0" style="232" hidden="1" customWidth="1"/>
    <col min="3594" max="3594" width="9.42578125" style="232" customWidth="1"/>
    <col min="3595" max="3840" width="9.140625" style="232"/>
    <col min="3841" max="3841" width="5.42578125" style="232" customWidth="1"/>
    <col min="3842" max="3842" width="14.28515625" style="232" customWidth="1"/>
    <col min="3843" max="3843" width="57.140625" style="232" customWidth="1"/>
    <col min="3844" max="3844" width="4.28515625" style="232" customWidth="1"/>
    <col min="3845" max="3845" width="13.42578125" style="232" customWidth="1"/>
    <col min="3846" max="3846" width="12.42578125" style="232" customWidth="1"/>
    <col min="3847" max="3847" width="15.7109375" style="232" customWidth="1"/>
    <col min="3848" max="3849" width="0" style="232" hidden="1" customWidth="1"/>
    <col min="3850" max="3850" width="9.42578125" style="232" customWidth="1"/>
    <col min="3851" max="4096" width="9.140625" style="232"/>
    <col min="4097" max="4097" width="5.42578125" style="232" customWidth="1"/>
    <col min="4098" max="4098" width="14.28515625" style="232" customWidth="1"/>
    <col min="4099" max="4099" width="57.140625" style="232" customWidth="1"/>
    <col min="4100" max="4100" width="4.28515625" style="232" customWidth="1"/>
    <col min="4101" max="4101" width="13.42578125" style="232" customWidth="1"/>
    <col min="4102" max="4102" width="12.42578125" style="232" customWidth="1"/>
    <col min="4103" max="4103" width="15.7109375" style="232" customWidth="1"/>
    <col min="4104" max="4105" width="0" style="232" hidden="1" customWidth="1"/>
    <col min="4106" max="4106" width="9.42578125" style="232" customWidth="1"/>
    <col min="4107" max="4352" width="9.140625" style="232"/>
    <col min="4353" max="4353" width="5.42578125" style="232" customWidth="1"/>
    <col min="4354" max="4354" width="14.28515625" style="232" customWidth="1"/>
    <col min="4355" max="4355" width="57.140625" style="232" customWidth="1"/>
    <col min="4356" max="4356" width="4.28515625" style="232" customWidth="1"/>
    <col min="4357" max="4357" width="13.42578125" style="232" customWidth="1"/>
    <col min="4358" max="4358" width="12.42578125" style="232" customWidth="1"/>
    <col min="4359" max="4359" width="15.7109375" style="232" customWidth="1"/>
    <col min="4360" max="4361" width="0" style="232" hidden="1" customWidth="1"/>
    <col min="4362" max="4362" width="9.42578125" style="232" customWidth="1"/>
    <col min="4363" max="4608" width="9.140625" style="232"/>
    <col min="4609" max="4609" width="5.42578125" style="232" customWidth="1"/>
    <col min="4610" max="4610" width="14.28515625" style="232" customWidth="1"/>
    <col min="4611" max="4611" width="57.140625" style="232" customWidth="1"/>
    <col min="4612" max="4612" width="4.28515625" style="232" customWidth="1"/>
    <col min="4613" max="4613" width="13.42578125" style="232" customWidth="1"/>
    <col min="4614" max="4614" width="12.42578125" style="232" customWidth="1"/>
    <col min="4615" max="4615" width="15.7109375" style="232" customWidth="1"/>
    <col min="4616" max="4617" width="0" style="232" hidden="1" customWidth="1"/>
    <col min="4618" max="4618" width="9.42578125" style="232" customWidth="1"/>
    <col min="4619" max="4864" width="9.140625" style="232"/>
    <col min="4865" max="4865" width="5.42578125" style="232" customWidth="1"/>
    <col min="4866" max="4866" width="14.28515625" style="232" customWidth="1"/>
    <col min="4867" max="4867" width="57.140625" style="232" customWidth="1"/>
    <col min="4868" max="4868" width="4.28515625" style="232" customWidth="1"/>
    <col min="4869" max="4869" width="13.42578125" style="232" customWidth="1"/>
    <col min="4870" max="4870" width="12.42578125" style="232" customWidth="1"/>
    <col min="4871" max="4871" width="15.7109375" style="232" customWidth="1"/>
    <col min="4872" max="4873" width="0" style="232" hidden="1" customWidth="1"/>
    <col min="4874" max="4874" width="9.42578125" style="232" customWidth="1"/>
    <col min="4875" max="5120" width="9.140625" style="232"/>
    <col min="5121" max="5121" width="5.42578125" style="232" customWidth="1"/>
    <col min="5122" max="5122" width="14.28515625" style="232" customWidth="1"/>
    <col min="5123" max="5123" width="57.140625" style="232" customWidth="1"/>
    <col min="5124" max="5124" width="4.28515625" style="232" customWidth="1"/>
    <col min="5125" max="5125" width="13.42578125" style="232" customWidth="1"/>
    <col min="5126" max="5126" width="12.42578125" style="232" customWidth="1"/>
    <col min="5127" max="5127" width="15.7109375" style="232" customWidth="1"/>
    <col min="5128" max="5129" width="0" style="232" hidden="1" customWidth="1"/>
    <col min="5130" max="5130" width="9.42578125" style="232" customWidth="1"/>
    <col min="5131" max="5376" width="9.140625" style="232"/>
    <col min="5377" max="5377" width="5.42578125" style="232" customWidth="1"/>
    <col min="5378" max="5378" width="14.28515625" style="232" customWidth="1"/>
    <col min="5379" max="5379" width="57.140625" style="232" customWidth="1"/>
    <col min="5380" max="5380" width="4.28515625" style="232" customWidth="1"/>
    <col min="5381" max="5381" width="13.42578125" style="232" customWidth="1"/>
    <col min="5382" max="5382" width="12.42578125" style="232" customWidth="1"/>
    <col min="5383" max="5383" width="15.7109375" style="232" customWidth="1"/>
    <col min="5384" max="5385" width="0" style="232" hidden="1" customWidth="1"/>
    <col min="5386" max="5386" width="9.42578125" style="232" customWidth="1"/>
    <col min="5387" max="5632" width="9.140625" style="232"/>
    <col min="5633" max="5633" width="5.42578125" style="232" customWidth="1"/>
    <col min="5634" max="5634" width="14.28515625" style="232" customWidth="1"/>
    <col min="5635" max="5635" width="57.140625" style="232" customWidth="1"/>
    <col min="5636" max="5636" width="4.28515625" style="232" customWidth="1"/>
    <col min="5637" max="5637" width="13.42578125" style="232" customWidth="1"/>
    <col min="5638" max="5638" width="12.42578125" style="232" customWidth="1"/>
    <col min="5639" max="5639" width="15.7109375" style="232" customWidth="1"/>
    <col min="5640" max="5641" width="0" style="232" hidden="1" customWidth="1"/>
    <col min="5642" max="5642" width="9.42578125" style="232" customWidth="1"/>
    <col min="5643" max="5888" width="9.140625" style="232"/>
    <col min="5889" max="5889" width="5.42578125" style="232" customWidth="1"/>
    <col min="5890" max="5890" width="14.28515625" style="232" customWidth="1"/>
    <col min="5891" max="5891" width="57.140625" style="232" customWidth="1"/>
    <col min="5892" max="5892" width="4.28515625" style="232" customWidth="1"/>
    <col min="5893" max="5893" width="13.42578125" style="232" customWidth="1"/>
    <col min="5894" max="5894" width="12.42578125" style="232" customWidth="1"/>
    <col min="5895" max="5895" width="15.7109375" style="232" customWidth="1"/>
    <col min="5896" max="5897" width="0" style="232" hidden="1" customWidth="1"/>
    <col min="5898" max="5898" width="9.42578125" style="232" customWidth="1"/>
    <col min="5899" max="6144" width="9.140625" style="232"/>
    <col min="6145" max="6145" width="5.42578125" style="232" customWidth="1"/>
    <col min="6146" max="6146" width="14.28515625" style="232" customWidth="1"/>
    <col min="6147" max="6147" width="57.140625" style="232" customWidth="1"/>
    <col min="6148" max="6148" width="4.28515625" style="232" customWidth="1"/>
    <col min="6149" max="6149" width="13.42578125" style="232" customWidth="1"/>
    <col min="6150" max="6150" width="12.42578125" style="232" customWidth="1"/>
    <col min="6151" max="6151" width="15.7109375" style="232" customWidth="1"/>
    <col min="6152" max="6153" width="0" style="232" hidden="1" customWidth="1"/>
    <col min="6154" max="6154" width="9.42578125" style="232" customWidth="1"/>
    <col min="6155" max="6400" width="9.140625" style="232"/>
    <col min="6401" max="6401" width="5.42578125" style="232" customWidth="1"/>
    <col min="6402" max="6402" width="14.28515625" style="232" customWidth="1"/>
    <col min="6403" max="6403" width="57.140625" style="232" customWidth="1"/>
    <col min="6404" max="6404" width="4.28515625" style="232" customWidth="1"/>
    <col min="6405" max="6405" width="13.42578125" style="232" customWidth="1"/>
    <col min="6406" max="6406" width="12.42578125" style="232" customWidth="1"/>
    <col min="6407" max="6407" width="15.7109375" style="232" customWidth="1"/>
    <col min="6408" max="6409" width="0" style="232" hidden="1" customWidth="1"/>
    <col min="6410" max="6410" width="9.42578125" style="232" customWidth="1"/>
    <col min="6411" max="6656" width="9.140625" style="232"/>
    <col min="6657" max="6657" width="5.42578125" style="232" customWidth="1"/>
    <col min="6658" max="6658" width="14.28515625" style="232" customWidth="1"/>
    <col min="6659" max="6659" width="57.140625" style="232" customWidth="1"/>
    <col min="6660" max="6660" width="4.28515625" style="232" customWidth="1"/>
    <col min="6661" max="6661" width="13.42578125" style="232" customWidth="1"/>
    <col min="6662" max="6662" width="12.42578125" style="232" customWidth="1"/>
    <col min="6663" max="6663" width="15.7109375" style="232" customWidth="1"/>
    <col min="6664" max="6665" width="0" style="232" hidden="1" customWidth="1"/>
    <col min="6666" max="6666" width="9.42578125" style="232" customWidth="1"/>
    <col min="6667" max="6912" width="9.140625" style="232"/>
    <col min="6913" max="6913" width="5.42578125" style="232" customWidth="1"/>
    <col min="6914" max="6914" width="14.28515625" style="232" customWidth="1"/>
    <col min="6915" max="6915" width="57.140625" style="232" customWidth="1"/>
    <col min="6916" max="6916" width="4.28515625" style="232" customWidth="1"/>
    <col min="6917" max="6917" width="13.42578125" style="232" customWidth="1"/>
    <col min="6918" max="6918" width="12.42578125" style="232" customWidth="1"/>
    <col min="6919" max="6919" width="15.7109375" style="232" customWidth="1"/>
    <col min="6920" max="6921" width="0" style="232" hidden="1" customWidth="1"/>
    <col min="6922" max="6922" width="9.42578125" style="232" customWidth="1"/>
    <col min="6923" max="7168" width="9.140625" style="232"/>
    <col min="7169" max="7169" width="5.42578125" style="232" customWidth="1"/>
    <col min="7170" max="7170" width="14.28515625" style="232" customWidth="1"/>
    <col min="7171" max="7171" width="57.140625" style="232" customWidth="1"/>
    <col min="7172" max="7172" width="4.28515625" style="232" customWidth="1"/>
    <col min="7173" max="7173" width="13.42578125" style="232" customWidth="1"/>
    <col min="7174" max="7174" width="12.42578125" style="232" customWidth="1"/>
    <col min="7175" max="7175" width="15.7109375" style="232" customWidth="1"/>
    <col min="7176" max="7177" width="0" style="232" hidden="1" customWidth="1"/>
    <col min="7178" max="7178" width="9.42578125" style="232" customWidth="1"/>
    <col min="7179" max="7424" width="9.140625" style="232"/>
    <col min="7425" max="7425" width="5.42578125" style="232" customWidth="1"/>
    <col min="7426" max="7426" width="14.28515625" style="232" customWidth="1"/>
    <col min="7427" max="7427" width="57.140625" style="232" customWidth="1"/>
    <col min="7428" max="7428" width="4.28515625" style="232" customWidth="1"/>
    <col min="7429" max="7429" width="13.42578125" style="232" customWidth="1"/>
    <col min="7430" max="7430" width="12.42578125" style="232" customWidth="1"/>
    <col min="7431" max="7431" width="15.7109375" style="232" customWidth="1"/>
    <col min="7432" max="7433" width="0" style="232" hidden="1" customWidth="1"/>
    <col min="7434" max="7434" width="9.42578125" style="232" customWidth="1"/>
    <col min="7435" max="7680" width="9.140625" style="232"/>
    <col min="7681" max="7681" width="5.42578125" style="232" customWidth="1"/>
    <col min="7682" max="7682" width="14.28515625" style="232" customWidth="1"/>
    <col min="7683" max="7683" width="57.140625" style="232" customWidth="1"/>
    <col min="7684" max="7684" width="4.28515625" style="232" customWidth="1"/>
    <col min="7685" max="7685" width="13.42578125" style="232" customWidth="1"/>
    <col min="7686" max="7686" width="12.42578125" style="232" customWidth="1"/>
    <col min="7687" max="7687" width="15.7109375" style="232" customWidth="1"/>
    <col min="7688" max="7689" width="0" style="232" hidden="1" customWidth="1"/>
    <col min="7690" max="7690" width="9.42578125" style="232" customWidth="1"/>
    <col min="7691" max="7936" width="9.140625" style="232"/>
    <col min="7937" max="7937" width="5.42578125" style="232" customWidth="1"/>
    <col min="7938" max="7938" width="14.28515625" style="232" customWidth="1"/>
    <col min="7939" max="7939" width="57.140625" style="232" customWidth="1"/>
    <col min="7940" max="7940" width="4.28515625" style="232" customWidth="1"/>
    <col min="7941" max="7941" width="13.42578125" style="232" customWidth="1"/>
    <col min="7942" max="7942" width="12.42578125" style="232" customWidth="1"/>
    <col min="7943" max="7943" width="15.7109375" style="232" customWidth="1"/>
    <col min="7944" max="7945" width="0" style="232" hidden="1" customWidth="1"/>
    <col min="7946" max="7946" width="9.42578125" style="232" customWidth="1"/>
    <col min="7947" max="8192" width="9.140625" style="232"/>
    <col min="8193" max="8193" width="5.42578125" style="232" customWidth="1"/>
    <col min="8194" max="8194" width="14.28515625" style="232" customWidth="1"/>
    <col min="8195" max="8195" width="57.140625" style="232" customWidth="1"/>
    <col min="8196" max="8196" width="4.28515625" style="232" customWidth="1"/>
    <col min="8197" max="8197" width="13.42578125" style="232" customWidth="1"/>
    <col min="8198" max="8198" width="12.42578125" style="232" customWidth="1"/>
    <col min="8199" max="8199" width="15.7109375" style="232" customWidth="1"/>
    <col min="8200" max="8201" width="0" style="232" hidden="1" customWidth="1"/>
    <col min="8202" max="8202" width="9.42578125" style="232" customWidth="1"/>
    <col min="8203" max="8448" width="9.140625" style="232"/>
    <col min="8449" max="8449" width="5.42578125" style="232" customWidth="1"/>
    <col min="8450" max="8450" width="14.28515625" style="232" customWidth="1"/>
    <col min="8451" max="8451" width="57.140625" style="232" customWidth="1"/>
    <col min="8452" max="8452" width="4.28515625" style="232" customWidth="1"/>
    <col min="8453" max="8453" width="13.42578125" style="232" customWidth="1"/>
    <col min="8454" max="8454" width="12.42578125" style="232" customWidth="1"/>
    <col min="8455" max="8455" width="15.7109375" style="232" customWidth="1"/>
    <col min="8456" max="8457" width="0" style="232" hidden="1" customWidth="1"/>
    <col min="8458" max="8458" width="9.42578125" style="232" customWidth="1"/>
    <col min="8459" max="8704" width="9.140625" style="232"/>
    <col min="8705" max="8705" width="5.42578125" style="232" customWidth="1"/>
    <col min="8706" max="8706" width="14.28515625" style="232" customWidth="1"/>
    <col min="8707" max="8707" width="57.140625" style="232" customWidth="1"/>
    <col min="8708" max="8708" width="4.28515625" style="232" customWidth="1"/>
    <col min="8709" max="8709" width="13.42578125" style="232" customWidth="1"/>
    <col min="8710" max="8710" width="12.42578125" style="232" customWidth="1"/>
    <col min="8711" max="8711" width="15.7109375" style="232" customWidth="1"/>
    <col min="8712" max="8713" width="0" style="232" hidden="1" customWidth="1"/>
    <col min="8714" max="8714" width="9.42578125" style="232" customWidth="1"/>
    <col min="8715" max="8960" width="9.140625" style="232"/>
    <col min="8961" max="8961" width="5.42578125" style="232" customWidth="1"/>
    <col min="8962" max="8962" width="14.28515625" style="232" customWidth="1"/>
    <col min="8963" max="8963" width="57.140625" style="232" customWidth="1"/>
    <col min="8964" max="8964" width="4.28515625" style="232" customWidth="1"/>
    <col min="8965" max="8965" width="13.42578125" style="232" customWidth="1"/>
    <col min="8966" max="8966" width="12.42578125" style="232" customWidth="1"/>
    <col min="8967" max="8967" width="15.7109375" style="232" customWidth="1"/>
    <col min="8968" max="8969" width="0" style="232" hidden="1" customWidth="1"/>
    <col min="8970" max="8970" width="9.42578125" style="232" customWidth="1"/>
    <col min="8971" max="9216" width="9.140625" style="232"/>
    <col min="9217" max="9217" width="5.42578125" style="232" customWidth="1"/>
    <col min="9218" max="9218" width="14.28515625" style="232" customWidth="1"/>
    <col min="9219" max="9219" width="57.140625" style="232" customWidth="1"/>
    <col min="9220" max="9220" width="4.28515625" style="232" customWidth="1"/>
    <col min="9221" max="9221" width="13.42578125" style="232" customWidth="1"/>
    <col min="9222" max="9222" width="12.42578125" style="232" customWidth="1"/>
    <col min="9223" max="9223" width="15.7109375" style="232" customWidth="1"/>
    <col min="9224" max="9225" width="0" style="232" hidden="1" customWidth="1"/>
    <col min="9226" max="9226" width="9.42578125" style="232" customWidth="1"/>
    <col min="9227" max="9472" width="9.140625" style="232"/>
    <col min="9473" max="9473" width="5.42578125" style="232" customWidth="1"/>
    <col min="9474" max="9474" width="14.28515625" style="232" customWidth="1"/>
    <col min="9475" max="9475" width="57.140625" style="232" customWidth="1"/>
    <col min="9476" max="9476" width="4.28515625" style="232" customWidth="1"/>
    <col min="9477" max="9477" width="13.42578125" style="232" customWidth="1"/>
    <col min="9478" max="9478" width="12.42578125" style="232" customWidth="1"/>
    <col min="9479" max="9479" width="15.7109375" style="232" customWidth="1"/>
    <col min="9480" max="9481" width="0" style="232" hidden="1" customWidth="1"/>
    <col min="9482" max="9482" width="9.42578125" style="232" customWidth="1"/>
    <col min="9483" max="9728" width="9.140625" style="232"/>
    <col min="9729" max="9729" width="5.42578125" style="232" customWidth="1"/>
    <col min="9730" max="9730" width="14.28515625" style="232" customWidth="1"/>
    <col min="9731" max="9731" width="57.140625" style="232" customWidth="1"/>
    <col min="9732" max="9732" width="4.28515625" style="232" customWidth="1"/>
    <col min="9733" max="9733" width="13.42578125" style="232" customWidth="1"/>
    <col min="9734" max="9734" width="12.42578125" style="232" customWidth="1"/>
    <col min="9735" max="9735" width="15.7109375" style="232" customWidth="1"/>
    <col min="9736" max="9737" width="0" style="232" hidden="1" customWidth="1"/>
    <col min="9738" max="9738" width="9.42578125" style="232" customWidth="1"/>
    <col min="9739" max="9984" width="9.140625" style="232"/>
    <col min="9985" max="9985" width="5.42578125" style="232" customWidth="1"/>
    <col min="9986" max="9986" width="14.28515625" style="232" customWidth="1"/>
    <col min="9987" max="9987" width="57.140625" style="232" customWidth="1"/>
    <col min="9988" max="9988" width="4.28515625" style="232" customWidth="1"/>
    <col min="9989" max="9989" width="13.42578125" style="232" customWidth="1"/>
    <col min="9990" max="9990" width="12.42578125" style="232" customWidth="1"/>
    <col min="9991" max="9991" width="15.7109375" style="232" customWidth="1"/>
    <col min="9992" max="9993" width="0" style="232" hidden="1" customWidth="1"/>
    <col min="9994" max="9994" width="9.42578125" style="232" customWidth="1"/>
    <col min="9995" max="10240" width="9.140625" style="232"/>
    <col min="10241" max="10241" width="5.42578125" style="232" customWidth="1"/>
    <col min="10242" max="10242" width="14.28515625" style="232" customWidth="1"/>
    <col min="10243" max="10243" width="57.140625" style="232" customWidth="1"/>
    <col min="10244" max="10244" width="4.28515625" style="232" customWidth="1"/>
    <col min="10245" max="10245" width="13.42578125" style="232" customWidth="1"/>
    <col min="10246" max="10246" width="12.42578125" style="232" customWidth="1"/>
    <col min="10247" max="10247" width="15.7109375" style="232" customWidth="1"/>
    <col min="10248" max="10249" width="0" style="232" hidden="1" customWidth="1"/>
    <col min="10250" max="10250" width="9.42578125" style="232" customWidth="1"/>
    <col min="10251" max="10496" width="9.140625" style="232"/>
    <col min="10497" max="10497" width="5.42578125" style="232" customWidth="1"/>
    <col min="10498" max="10498" width="14.28515625" style="232" customWidth="1"/>
    <col min="10499" max="10499" width="57.140625" style="232" customWidth="1"/>
    <col min="10500" max="10500" width="4.28515625" style="232" customWidth="1"/>
    <col min="10501" max="10501" width="13.42578125" style="232" customWidth="1"/>
    <col min="10502" max="10502" width="12.42578125" style="232" customWidth="1"/>
    <col min="10503" max="10503" width="15.7109375" style="232" customWidth="1"/>
    <col min="10504" max="10505" width="0" style="232" hidden="1" customWidth="1"/>
    <col min="10506" max="10506" width="9.42578125" style="232" customWidth="1"/>
    <col min="10507" max="10752" width="9.140625" style="232"/>
    <col min="10753" max="10753" width="5.42578125" style="232" customWidth="1"/>
    <col min="10754" max="10754" width="14.28515625" style="232" customWidth="1"/>
    <col min="10755" max="10755" width="57.140625" style="232" customWidth="1"/>
    <col min="10756" max="10756" width="4.28515625" style="232" customWidth="1"/>
    <col min="10757" max="10757" width="13.42578125" style="232" customWidth="1"/>
    <col min="10758" max="10758" width="12.42578125" style="232" customWidth="1"/>
    <col min="10759" max="10759" width="15.7109375" style="232" customWidth="1"/>
    <col min="10760" max="10761" width="0" style="232" hidden="1" customWidth="1"/>
    <col min="10762" max="10762" width="9.42578125" style="232" customWidth="1"/>
    <col min="10763" max="11008" width="9.140625" style="232"/>
    <col min="11009" max="11009" width="5.42578125" style="232" customWidth="1"/>
    <col min="11010" max="11010" width="14.28515625" style="232" customWidth="1"/>
    <col min="11011" max="11011" width="57.140625" style="232" customWidth="1"/>
    <col min="11012" max="11012" width="4.28515625" style="232" customWidth="1"/>
    <col min="11013" max="11013" width="13.42578125" style="232" customWidth="1"/>
    <col min="11014" max="11014" width="12.42578125" style="232" customWidth="1"/>
    <col min="11015" max="11015" width="15.7109375" style="232" customWidth="1"/>
    <col min="11016" max="11017" width="0" style="232" hidden="1" customWidth="1"/>
    <col min="11018" max="11018" width="9.42578125" style="232" customWidth="1"/>
    <col min="11019" max="11264" width="9.140625" style="232"/>
    <col min="11265" max="11265" width="5.42578125" style="232" customWidth="1"/>
    <col min="11266" max="11266" width="14.28515625" style="232" customWidth="1"/>
    <col min="11267" max="11267" width="57.140625" style="232" customWidth="1"/>
    <col min="11268" max="11268" width="4.28515625" style="232" customWidth="1"/>
    <col min="11269" max="11269" width="13.42578125" style="232" customWidth="1"/>
    <col min="11270" max="11270" width="12.42578125" style="232" customWidth="1"/>
    <col min="11271" max="11271" width="15.7109375" style="232" customWidth="1"/>
    <col min="11272" max="11273" width="0" style="232" hidden="1" customWidth="1"/>
    <col min="11274" max="11274" width="9.42578125" style="232" customWidth="1"/>
    <col min="11275" max="11520" width="9.140625" style="232"/>
    <col min="11521" max="11521" width="5.42578125" style="232" customWidth="1"/>
    <col min="11522" max="11522" width="14.28515625" style="232" customWidth="1"/>
    <col min="11523" max="11523" width="57.140625" style="232" customWidth="1"/>
    <col min="11524" max="11524" width="4.28515625" style="232" customWidth="1"/>
    <col min="11525" max="11525" width="13.42578125" style="232" customWidth="1"/>
    <col min="11526" max="11526" width="12.42578125" style="232" customWidth="1"/>
    <col min="11527" max="11527" width="15.7109375" style="232" customWidth="1"/>
    <col min="11528" max="11529" width="0" style="232" hidden="1" customWidth="1"/>
    <col min="11530" max="11530" width="9.42578125" style="232" customWidth="1"/>
    <col min="11531" max="11776" width="9.140625" style="232"/>
    <col min="11777" max="11777" width="5.42578125" style="232" customWidth="1"/>
    <col min="11778" max="11778" width="14.28515625" style="232" customWidth="1"/>
    <col min="11779" max="11779" width="57.140625" style="232" customWidth="1"/>
    <col min="11780" max="11780" width="4.28515625" style="232" customWidth="1"/>
    <col min="11781" max="11781" width="13.42578125" style="232" customWidth="1"/>
    <col min="11782" max="11782" width="12.42578125" style="232" customWidth="1"/>
    <col min="11783" max="11783" width="15.7109375" style="232" customWidth="1"/>
    <col min="11784" max="11785" width="0" style="232" hidden="1" customWidth="1"/>
    <col min="11786" max="11786" width="9.42578125" style="232" customWidth="1"/>
    <col min="11787" max="12032" width="9.140625" style="232"/>
    <col min="12033" max="12033" width="5.42578125" style="232" customWidth="1"/>
    <col min="12034" max="12034" width="14.28515625" style="232" customWidth="1"/>
    <col min="12035" max="12035" width="57.140625" style="232" customWidth="1"/>
    <col min="12036" max="12036" width="4.28515625" style="232" customWidth="1"/>
    <col min="12037" max="12037" width="13.42578125" style="232" customWidth="1"/>
    <col min="12038" max="12038" width="12.42578125" style="232" customWidth="1"/>
    <col min="12039" max="12039" width="15.7109375" style="232" customWidth="1"/>
    <col min="12040" max="12041" width="0" style="232" hidden="1" customWidth="1"/>
    <col min="12042" max="12042" width="9.42578125" style="232" customWidth="1"/>
    <col min="12043" max="12288" width="9.140625" style="232"/>
    <col min="12289" max="12289" width="5.42578125" style="232" customWidth="1"/>
    <col min="12290" max="12290" width="14.28515625" style="232" customWidth="1"/>
    <col min="12291" max="12291" width="57.140625" style="232" customWidth="1"/>
    <col min="12292" max="12292" width="4.28515625" style="232" customWidth="1"/>
    <col min="12293" max="12293" width="13.42578125" style="232" customWidth="1"/>
    <col min="12294" max="12294" width="12.42578125" style="232" customWidth="1"/>
    <col min="12295" max="12295" width="15.7109375" style="232" customWidth="1"/>
    <col min="12296" max="12297" width="0" style="232" hidden="1" customWidth="1"/>
    <col min="12298" max="12298" width="9.42578125" style="232" customWidth="1"/>
    <col min="12299" max="12544" width="9.140625" style="232"/>
    <col min="12545" max="12545" width="5.42578125" style="232" customWidth="1"/>
    <col min="12546" max="12546" width="14.28515625" style="232" customWidth="1"/>
    <col min="12547" max="12547" width="57.140625" style="232" customWidth="1"/>
    <col min="12548" max="12548" width="4.28515625" style="232" customWidth="1"/>
    <col min="12549" max="12549" width="13.42578125" style="232" customWidth="1"/>
    <col min="12550" max="12550" width="12.42578125" style="232" customWidth="1"/>
    <col min="12551" max="12551" width="15.7109375" style="232" customWidth="1"/>
    <col min="12552" max="12553" width="0" style="232" hidden="1" customWidth="1"/>
    <col min="12554" max="12554" width="9.42578125" style="232" customWidth="1"/>
    <col min="12555" max="12800" width="9.140625" style="232"/>
    <col min="12801" max="12801" width="5.42578125" style="232" customWidth="1"/>
    <col min="12802" max="12802" width="14.28515625" style="232" customWidth="1"/>
    <col min="12803" max="12803" width="57.140625" style="232" customWidth="1"/>
    <col min="12804" max="12804" width="4.28515625" style="232" customWidth="1"/>
    <col min="12805" max="12805" width="13.42578125" style="232" customWidth="1"/>
    <col min="12806" max="12806" width="12.42578125" style="232" customWidth="1"/>
    <col min="12807" max="12807" width="15.7109375" style="232" customWidth="1"/>
    <col min="12808" max="12809" width="0" style="232" hidden="1" customWidth="1"/>
    <col min="12810" max="12810" width="9.42578125" style="232" customWidth="1"/>
    <col min="12811" max="13056" width="9.140625" style="232"/>
    <col min="13057" max="13057" width="5.42578125" style="232" customWidth="1"/>
    <col min="13058" max="13058" width="14.28515625" style="232" customWidth="1"/>
    <col min="13059" max="13059" width="57.140625" style="232" customWidth="1"/>
    <col min="13060" max="13060" width="4.28515625" style="232" customWidth="1"/>
    <col min="13061" max="13061" width="13.42578125" style="232" customWidth="1"/>
    <col min="13062" max="13062" width="12.42578125" style="232" customWidth="1"/>
    <col min="13063" max="13063" width="15.7109375" style="232" customWidth="1"/>
    <col min="13064" max="13065" width="0" style="232" hidden="1" customWidth="1"/>
    <col min="13066" max="13066" width="9.42578125" style="232" customWidth="1"/>
    <col min="13067" max="13312" width="9.140625" style="232"/>
    <col min="13313" max="13313" width="5.42578125" style="232" customWidth="1"/>
    <col min="13314" max="13314" width="14.28515625" style="232" customWidth="1"/>
    <col min="13315" max="13315" width="57.140625" style="232" customWidth="1"/>
    <col min="13316" max="13316" width="4.28515625" style="232" customWidth="1"/>
    <col min="13317" max="13317" width="13.42578125" style="232" customWidth="1"/>
    <col min="13318" max="13318" width="12.42578125" style="232" customWidth="1"/>
    <col min="13319" max="13319" width="15.7109375" style="232" customWidth="1"/>
    <col min="13320" max="13321" width="0" style="232" hidden="1" customWidth="1"/>
    <col min="13322" max="13322" width="9.42578125" style="232" customWidth="1"/>
    <col min="13323" max="13568" width="9.140625" style="232"/>
    <col min="13569" max="13569" width="5.42578125" style="232" customWidth="1"/>
    <col min="13570" max="13570" width="14.28515625" style="232" customWidth="1"/>
    <col min="13571" max="13571" width="57.140625" style="232" customWidth="1"/>
    <col min="13572" max="13572" width="4.28515625" style="232" customWidth="1"/>
    <col min="13573" max="13573" width="13.42578125" style="232" customWidth="1"/>
    <col min="13574" max="13574" width="12.42578125" style="232" customWidth="1"/>
    <col min="13575" max="13575" width="15.7109375" style="232" customWidth="1"/>
    <col min="13576" max="13577" width="0" style="232" hidden="1" customWidth="1"/>
    <col min="13578" max="13578" width="9.42578125" style="232" customWidth="1"/>
    <col min="13579" max="13824" width="9.140625" style="232"/>
    <col min="13825" max="13825" width="5.42578125" style="232" customWidth="1"/>
    <col min="13826" max="13826" width="14.28515625" style="232" customWidth="1"/>
    <col min="13827" max="13827" width="57.140625" style="232" customWidth="1"/>
    <col min="13828" max="13828" width="4.28515625" style="232" customWidth="1"/>
    <col min="13829" max="13829" width="13.42578125" style="232" customWidth="1"/>
    <col min="13830" max="13830" width="12.42578125" style="232" customWidth="1"/>
    <col min="13831" max="13831" width="15.7109375" style="232" customWidth="1"/>
    <col min="13832" max="13833" width="0" style="232" hidden="1" customWidth="1"/>
    <col min="13834" max="13834" width="9.42578125" style="232" customWidth="1"/>
    <col min="13835" max="14080" width="9.140625" style="232"/>
    <col min="14081" max="14081" width="5.42578125" style="232" customWidth="1"/>
    <col min="14082" max="14082" width="14.28515625" style="232" customWidth="1"/>
    <col min="14083" max="14083" width="57.140625" style="232" customWidth="1"/>
    <col min="14084" max="14084" width="4.28515625" style="232" customWidth="1"/>
    <col min="14085" max="14085" width="13.42578125" style="232" customWidth="1"/>
    <col min="14086" max="14086" width="12.42578125" style="232" customWidth="1"/>
    <col min="14087" max="14087" width="15.7109375" style="232" customWidth="1"/>
    <col min="14088" max="14089" width="0" style="232" hidden="1" customWidth="1"/>
    <col min="14090" max="14090" width="9.42578125" style="232" customWidth="1"/>
    <col min="14091" max="14336" width="9.140625" style="232"/>
    <col min="14337" max="14337" width="5.42578125" style="232" customWidth="1"/>
    <col min="14338" max="14338" width="14.28515625" style="232" customWidth="1"/>
    <col min="14339" max="14339" width="57.140625" style="232" customWidth="1"/>
    <col min="14340" max="14340" width="4.28515625" style="232" customWidth="1"/>
    <col min="14341" max="14341" width="13.42578125" style="232" customWidth="1"/>
    <col min="14342" max="14342" width="12.42578125" style="232" customWidth="1"/>
    <col min="14343" max="14343" width="15.7109375" style="232" customWidth="1"/>
    <col min="14344" max="14345" width="0" style="232" hidden="1" customWidth="1"/>
    <col min="14346" max="14346" width="9.42578125" style="232" customWidth="1"/>
    <col min="14347" max="14592" width="9.140625" style="232"/>
    <col min="14593" max="14593" width="5.42578125" style="232" customWidth="1"/>
    <col min="14594" max="14594" width="14.28515625" style="232" customWidth="1"/>
    <col min="14595" max="14595" width="57.140625" style="232" customWidth="1"/>
    <col min="14596" max="14596" width="4.28515625" style="232" customWidth="1"/>
    <col min="14597" max="14597" width="13.42578125" style="232" customWidth="1"/>
    <col min="14598" max="14598" width="12.42578125" style="232" customWidth="1"/>
    <col min="14599" max="14599" width="15.7109375" style="232" customWidth="1"/>
    <col min="14600" max="14601" width="0" style="232" hidden="1" customWidth="1"/>
    <col min="14602" max="14602" width="9.42578125" style="232" customWidth="1"/>
    <col min="14603" max="14848" width="9.140625" style="232"/>
    <col min="14849" max="14849" width="5.42578125" style="232" customWidth="1"/>
    <col min="14850" max="14850" width="14.28515625" style="232" customWidth="1"/>
    <col min="14851" max="14851" width="57.140625" style="232" customWidth="1"/>
    <col min="14852" max="14852" width="4.28515625" style="232" customWidth="1"/>
    <col min="14853" max="14853" width="13.42578125" style="232" customWidth="1"/>
    <col min="14854" max="14854" width="12.42578125" style="232" customWidth="1"/>
    <col min="14855" max="14855" width="15.7109375" style="232" customWidth="1"/>
    <col min="14856" max="14857" width="0" style="232" hidden="1" customWidth="1"/>
    <col min="14858" max="14858" width="9.42578125" style="232" customWidth="1"/>
    <col min="14859" max="15104" width="9.140625" style="232"/>
    <col min="15105" max="15105" width="5.42578125" style="232" customWidth="1"/>
    <col min="15106" max="15106" width="14.28515625" style="232" customWidth="1"/>
    <col min="15107" max="15107" width="57.140625" style="232" customWidth="1"/>
    <col min="15108" max="15108" width="4.28515625" style="232" customWidth="1"/>
    <col min="15109" max="15109" width="13.42578125" style="232" customWidth="1"/>
    <col min="15110" max="15110" width="12.42578125" style="232" customWidth="1"/>
    <col min="15111" max="15111" width="15.7109375" style="232" customWidth="1"/>
    <col min="15112" max="15113" width="0" style="232" hidden="1" customWidth="1"/>
    <col min="15114" max="15114" width="9.42578125" style="232" customWidth="1"/>
    <col min="15115" max="15360" width="9.140625" style="232"/>
    <col min="15361" max="15361" width="5.42578125" style="232" customWidth="1"/>
    <col min="15362" max="15362" width="14.28515625" style="232" customWidth="1"/>
    <col min="15363" max="15363" width="57.140625" style="232" customWidth="1"/>
    <col min="15364" max="15364" width="4.28515625" style="232" customWidth="1"/>
    <col min="15365" max="15365" width="13.42578125" style="232" customWidth="1"/>
    <col min="15366" max="15366" width="12.42578125" style="232" customWidth="1"/>
    <col min="15367" max="15367" width="15.7109375" style="232" customWidth="1"/>
    <col min="15368" max="15369" width="0" style="232" hidden="1" customWidth="1"/>
    <col min="15370" max="15370" width="9.42578125" style="232" customWidth="1"/>
    <col min="15371" max="15616" width="9.140625" style="232"/>
    <col min="15617" max="15617" width="5.42578125" style="232" customWidth="1"/>
    <col min="15618" max="15618" width="14.28515625" style="232" customWidth="1"/>
    <col min="15619" max="15619" width="57.140625" style="232" customWidth="1"/>
    <col min="15620" max="15620" width="4.28515625" style="232" customWidth="1"/>
    <col min="15621" max="15621" width="13.42578125" style="232" customWidth="1"/>
    <col min="15622" max="15622" width="12.42578125" style="232" customWidth="1"/>
    <col min="15623" max="15623" width="15.7109375" style="232" customWidth="1"/>
    <col min="15624" max="15625" width="0" style="232" hidden="1" customWidth="1"/>
    <col min="15626" max="15626" width="9.42578125" style="232" customWidth="1"/>
    <col min="15627" max="15872" width="9.140625" style="232"/>
    <col min="15873" max="15873" width="5.42578125" style="232" customWidth="1"/>
    <col min="15874" max="15874" width="14.28515625" style="232" customWidth="1"/>
    <col min="15875" max="15875" width="57.140625" style="232" customWidth="1"/>
    <col min="15876" max="15876" width="4.28515625" style="232" customWidth="1"/>
    <col min="15877" max="15877" width="13.42578125" style="232" customWidth="1"/>
    <col min="15878" max="15878" width="12.42578125" style="232" customWidth="1"/>
    <col min="15879" max="15879" width="15.7109375" style="232" customWidth="1"/>
    <col min="15880" max="15881" width="0" style="232" hidden="1" customWidth="1"/>
    <col min="15882" max="15882" width="9.42578125" style="232" customWidth="1"/>
    <col min="15883" max="16128" width="9.140625" style="232"/>
    <col min="16129" max="16129" width="5.42578125" style="232" customWidth="1"/>
    <col min="16130" max="16130" width="14.28515625" style="232" customWidth="1"/>
    <col min="16131" max="16131" width="57.140625" style="232" customWidth="1"/>
    <col min="16132" max="16132" width="4.28515625" style="232" customWidth="1"/>
    <col min="16133" max="16133" width="13.42578125" style="232" customWidth="1"/>
    <col min="16134" max="16134" width="12.42578125" style="232" customWidth="1"/>
    <col min="16135" max="16135" width="15.7109375" style="232" customWidth="1"/>
    <col min="16136" max="16137" width="0" style="232" hidden="1" customWidth="1"/>
    <col min="16138" max="16138" width="9.42578125" style="232" customWidth="1"/>
    <col min="16139" max="16384" width="9.140625" style="232"/>
  </cols>
  <sheetData>
    <row r="1" spans="1:29" s="168" customFormat="1" ht="21.6" customHeight="1">
      <c r="A1" s="160"/>
      <c r="B1" s="161"/>
      <c r="C1" s="162" t="s">
        <v>2626</v>
      </c>
      <c r="D1" s="161"/>
      <c r="E1" s="163"/>
      <c r="F1" s="164"/>
      <c r="G1" s="163"/>
      <c r="H1" s="275"/>
      <c r="I1" s="275"/>
      <c r="J1" s="275"/>
      <c r="K1" s="276"/>
      <c r="L1" s="276"/>
      <c r="M1" s="276"/>
    </row>
    <row r="2" spans="1:29" s="168" customFormat="1" ht="21.6" customHeight="1">
      <c r="A2" s="160"/>
      <c r="B2" s="161"/>
      <c r="C2" s="169" t="s">
        <v>2159</v>
      </c>
      <c r="D2" s="161"/>
      <c r="E2" s="163"/>
      <c r="F2" s="164"/>
      <c r="G2" s="163"/>
      <c r="H2" s="275"/>
      <c r="I2" s="275"/>
      <c r="J2" s="275"/>
      <c r="K2" s="276"/>
      <c r="L2" s="276"/>
      <c r="M2" s="276"/>
    </row>
    <row r="3" spans="1:29" s="236" customFormat="1" ht="13.5" thickBot="1">
      <c r="A3" s="233" t="s">
        <v>90</v>
      </c>
      <c r="B3" s="233" t="s">
        <v>45</v>
      </c>
      <c r="C3" s="234" t="s">
        <v>58</v>
      </c>
      <c r="D3" s="233" t="s">
        <v>29</v>
      </c>
      <c r="E3" s="233" t="s">
        <v>442</v>
      </c>
      <c r="F3" s="233" t="s">
        <v>386</v>
      </c>
      <c r="G3" s="233" t="s">
        <v>56</v>
      </c>
      <c r="H3" s="235"/>
      <c r="I3" s="235"/>
      <c r="J3" s="235"/>
      <c r="K3" s="235"/>
      <c r="L3" s="235"/>
      <c r="M3" s="235"/>
      <c r="N3" s="235"/>
      <c r="O3" s="235"/>
      <c r="P3" s="235"/>
      <c r="Q3" s="235"/>
      <c r="R3" s="235"/>
      <c r="S3" s="235"/>
      <c r="T3" s="235"/>
      <c r="U3" s="235"/>
      <c r="V3" s="235"/>
      <c r="W3" s="235"/>
      <c r="X3" s="235"/>
      <c r="Y3" s="235"/>
      <c r="Z3" s="235"/>
    </row>
    <row r="4" spans="1:29" ht="11.25" customHeight="1">
      <c r="A4" s="237"/>
      <c r="B4" s="238"/>
      <c r="C4" s="239"/>
      <c r="D4" s="240"/>
      <c r="E4" s="237"/>
      <c r="F4" s="237"/>
      <c r="G4" s="237"/>
      <c r="AC4" s="232"/>
    </row>
    <row r="5" spans="1:29" s="150" customFormat="1" ht="24.75" customHeight="1">
      <c r="A5" s="141"/>
      <c r="B5" s="142"/>
      <c r="C5" s="142" t="s">
        <v>2946</v>
      </c>
      <c r="D5" s="143"/>
      <c r="E5" s="144"/>
      <c r="F5" s="145"/>
      <c r="G5" s="147">
        <f>SUBTOTAL(9,G6:G26)</f>
        <v>0</v>
      </c>
      <c r="H5" s="277"/>
      <c r="I5" s="277"/>
      <c r="J5" s="277"/>
      <c r="K5" s="278"/>
      <c r="L5" s="278"/>
      <c r="M5" s="278"/>
    </row>
    <row r="6" spans="1:29" s="256" customFormat="1" ht="16.5" customHeight="1">
      <c r="A6" s="248"/>
      <c r="B6" s="249"/>
      <c r="C6" s="250" t="s">
        <v>2921</v>
      </c>
      <c r="D6" s="251"/>
      <c r="E6" s="252"/>
      <c r="F6" s="253"/>
      <c r="G6" s="254">
        <f>SUBTOTAL(9,G7:G12)</f>
        <v>0</v>
      </c>
      <c r="H6" s="255"/>
      <c r="I6" s="255"/>
      <c r="J6" s="255"/>
      <c r="K6" s="255"/>
      <c r="L6" s="255"/>
      <c r="M6" s="255"/>
    </row>
    <row r="7" spans="1:29" s="265" customFormat="1" ht="24" outlineLevel="1">
      <c r="A7" s="257">
        <v>1</v>
      </c>
      <c r="B7" s="258" t="s">
        <v>2922</v>
      </c>
      <c r="C7" s="259" t="s">
        <v>2923</v>
      </c>
      <c r="D7" s="260" t="s">
        <v>46</v>
      </c>
      <c r="E7" s="261">
        <v>1</v>
      </c>
      <c r="F7" s="262"/>
      <c r="G7" s="263">
        <f t="shared" ref="G7:G11" si="0">E7*F7</f>
        <v>0</v>
      </c>
      <c r="H7" s="264"/>
      <c r="I7" s="264"/>
      <c r="J7" s="264"/>
      <c r="K7" s="264"/>
      <c r="L7" s="264"/>
      <c r="M7" s="264"/>
    </row>
    <row r="8" spans="1:29" s="265" customFormat="1" ht="12" outlineLevel="1">
      <c r="A8" s="257">
        <v>2</v>
      </c>
      <c r="B8" s="258" t="s">
        <v>2924</v>
      </c>
      <c r="C8" s="259" t="s">
        <v>2925</v>
      </c>
      <c r="D8" s="260" t="s">
        <v>46</v>
      </c>
      <c r="E8" s="261">
        <v>1</v>
      </c>
      <c r="F8" s="262"/>
      <c r="G8" s="263">
        <f t="shared" si="0"/>
        <v>0</v>
      </c>
      <c r="H8" s="264"/>
      <c r="I8" s="264"/>
      <c r="J8" s="264"/>
      <c r="K8" s="264"/>
      <c r="L8" s="264"/>
      <c r="M8" s="264"/>
    </row>
    <row r="9" spans="1:29" s="265" customFormat="1" ht="12" outlineLevel="1">
      <c r="A9" s="257">
        <v>3</v>
      </c>
      <c r="B9" s="258" t="s">
        <v>2926</v>
      </c>
      <c r="C9" s="259" t="s">
        <v>2927</v>
      </c>
      <c r="D9" s="260" t="s">
        <v>46</v>
      </c>
      <c r="E9" s="261">
        <v>1</v>
      </c>
      <c r="F9" s="262"/>
      <c r="G9" s="263">
        <f t="shared" si="0"/>
        <v>0</v>
      </c>
      <c r="H9" s="264"/>
      <c r="I9" s="264"/>
      <c r="J9" s="264"/>
      <c r="K9" s="264"/>
      <c r="L9" s="264"/>
      <c r="M9" s="264"/>
    </row>
    <row r="10" spans="1:29" s="265" customFormat="1" ht="12" outlineLevel="1">
      <c r="A10" s="257">
        <v>4</v>
      </c>
      <c r="B10" s="258" t="s">
        <v>2928</v>
      </c>
      <c r="C10" s="259" t="s">
        <v>2930</v>
      </c>
      <c r="D10" s="260" t="s">
        <v>46</v>
      </c>
      <c r="E10" s="261">
        <v>1</v>
      </c>
      <c r="F10" s="262"/>
      <c r="G10" s="263">
        <f t="shared" si="0"/>
        <v>0</v>
      </c>
      <c r="H10" s="264"/>
      <c r="I10" s="264"/>
      <c r="J10" s="264"/>
      <c r="K10" s="264"/>
      <c r="L10" s="264"/>
      <c r="M10" s="264"/>
    </row>
    <row r="11" spans="1:29" s="265" customFormat="1" ht="24" outlineLevel="1">
      <c r="A11" s="257">
        <v>5</v>
      </c>
      <c r="B11" s="258" t="s">
        <v>2929</v>
      </c>
      <c r="C11" s="259" t="s">
        <v>2931</v>
      </c>
      <c r="D11" s="260" t="s">
        <v>46</v>
      </c>
      <c r="E11" s="261">
        <v>1</v>
      </c>
      <c r="F11" s="262"/>
      <c r="G11" s="263">
        <f t="shared" si="0"/>
        <v>0</v>
      </c>
      <c r="H11" s="264"/>
      <c r="I11" s="264"/>
      <c r="J11" s="264"/>
      <c r="K11" s="264"/>
      <c r="L11" s="264"/>
      <c r="M11" s="264"/>
    </row>
    <row r="12" spans="1:29" s="274" customFormat="1" outlineLevel="1">
      <c r="A12" s="266"/>
      <c r="B12" s="267"/>
      <c r="C12" s="268"/>
      <c r="D12" s="269"/>
      <c r="E12" s="270"/>
      <c r="F12" s="271"/>
      <c r="G12" s="272"/>
      <c r="H12" s="273"/>
      <c r="I12" s="273"/>
      <c r="J12" s="273"/>
      <c r="K12" s="273"/>
      <c r="L12" s="273"/>
      <c r="M12" s="273"/>
    </row>
    <row r="13" spans="1:29" s="256" customFormat="1" ht="16.5" customHeight="1">
      <c r="A13" s="248"/>
      <c r="B13" s="249"/>
      <c r="C13" s="250" t="s">
        <v>2932</v>
      </c>
      <c r="D13" s="251"/>
      <c r="E13" s="252"/>
      <c r="F13" s="253"/>
      <c r="G13" s="254">
        <f>SUBTOTAL(9,G14:G16)</f>
        <v>0</v>
      </c>
      <c r="H13" s="255"/>
      <c r="I13" s="255"/>
      <c r="J13" s="255"/>
      <c r="K13" s="255"/>
      <c r="L13" s="255"/>
      <c r="M13" s="255"/>
    </row>
    <row r="14" spans="1:29" s="265" customFormat="1" ht="12" outlineLevel="1">
      <c r="A14" s="257">
        <v>1</v>
      </c>
      <c r="B14" s="258" t="s">
        <v>2933</v>
      </c>
      <c r="C14" s="259" t="s">
        <v>2934</v>
      </c>
      <c r="D14" s="260" t="s">
        <v>46</v>
      </c>
      <c r="E14" s="261">
        <v>1</v>
      </c>
      <c r="F14" s="262"/>
      <c r="G14" s="263">
        <f>E14*F14</f>
        <v>0</v>
      </c>
      <c r="H14" s="264"/>
      <c r="I14" s="264"/>
      <c r="J14" s="264"/>
      <c r="K14" s="264"/>
      <c r="L14" s="264"/>
      <c r="M14" s="264"/>
    </row>
    <row r="15" spans="1:29" s="265" customFormat="1" ht="12" outlineLevel="1">
      <c r="A15" s="257">
        <v>2</v>
      </c>
      <c r="B15" s="258" t="s">
        <v>2935</v>
      </c>
      <c r="C15" s="259" t="s">
        <v>2936</v>
      </c>
      <c r="D15" s="260" t="s">
        <v>46</v>
      </c>
      <c r="E15" s="261">
        <v>1</v>
      </c>
      <c r="F15" s="262"/>
      <c r="G15" s="263">
        <f>E15*F15</f>
        <v>0</v>
      </c>
      <c r="H15" s="264"/>
      <c r="I15" s="264"/>
      <c r="J15" s="264"/>
      <c r="K15" s="264"/>
      <c r="L15" s="264"/>
      <c r="M15" s="264"/>
    </row>
    <row r="16" spans="1:29" s="274" customFormat="1" outlineLevel="1">
      <c r="A16" s="266"/>
      <c r="B16" s="267"/>
      <c r="C16" s="268"/>
      <c r="D16" s="269"/>
      <c r="E16" s="270"/>
      <c r="F16" s="271"/>
      <c r="G16" s="272"/>
      <c r="H16" s="273"/>
      <c r="I16" s="273"/>
      <c r="J16" s="273"/>
      <c r="K16" s="273"/>
      <c r="L16" s="273"/>
      <c r="M16" s="273"/>
    </row>
    <row r="17" spans="1:29" s="256" customFormat="1" ht="16.5" customHeight="1">
      <c r="A17" s="248"/>
      <c r="B17" s="249"/>
      <c r="C17" s="250" t="s">
        <v>2937</v>
      </c>
      <c r="D17" s="251"/>
      <c r="E17" s="252"/>
      <c r="F17" s="253"/>
      <c r="G17" s="254">
        <f>SUBTOTAL(9,G18:G21)</f>
        <v>0</v>
      </c>
      <c r="H17" s="255"/>
      <c r="I17" s="255"/>
      <c r="J17" s="255"/>
      <c r="K17" s="255"/>
      <c r="L17" s="255"/>
      <c r="M17" s="255"/>
    </row>
    <row r="18" spans="1:29" s="265" customFormat="1" ht="12" outlineLevel="1">
      <c r="A18" s="257">
        <v>1</v>
      </c>
      <c r="B18" s="258" t="s">
        <v>2938</v>
      </c>
      <c r="C18" s="259" t="s">
        <v>2951</v>
      </c>
      <c r="D18" s="260" t="s">
        <v>46</v>
      </c>
      <c r="E18" s="261">
        <v>1</v>
      </c>
      <c r="F18" s="262"/>
      <c r="G18" s="263">
        <f>E18*F18</f>
        <v>0</v>
      </c>
      <c r="H18" s="264"/>
      <c r="I18" s="264"/>
      <c r="J18" s="264"/>
      <c r="K18" s="264"/>
      <c r="L18" s="264"/>
      <c r="M18" s="264"/>
    </row>
    <row r="19" spans="1:29" s="265" customFormat="1" ht="12" outlineLevel="1">
      <c r="A19" s="257">
        <v>2</v>
      </c>
      <c r="B19" s="258" t="s">
        <v>2939</v>
      </c>
      <c r="C19" s="259" t="s">
        <v>2949</v>
      </c>
      <c r="D19" s="260" t="s">
        <v>46</v>
      </c>
      <c r="E19" s="261">
        <v>1</v>
      </c>
      <c r="F19" s="262"/>
      <c r="G19" s="263">
        <f>E19*F19</f>
        <v>0</v>
      </c>
      <c r="H19" s="264"/>
      <c r="I19" s="264"/>
      <c r="J19" s="264"/>
      <c r="K19" s="264"/>
      <c r="L19" s="264"/>
      <c r="M19" s="264"/>
    </row>
    <row r="20" spans="1:29" s="265" customFormat="1" ht="24" outlineLevel="1">
      <c r="A20" s="257">
        <v>3</v>
      </c>
      <c r="B20" s="258" t="s">
        <v>2940</v>
      </c>
      <c r="C20" s="259" t="s">
        <v>2941</v>
      </c>
      <c r="D20" s="260" t="s">
        <v>46</v>
      </c>
      <c r="E20" s="261">
        <v>1</v>
      </c>
      <c r="F20" s="262"/>
      <c r="G20" s="263">
        <f>E20*F20</f>
        <v>0</v>
      </c>
      <c r="H20" s="264"/>
      <c r="I20" s="264"/>
      <c r="J20" s="264"/>
      <c r="K20" s="264"/>
      <c r="L20" s="264"/>
      <c r="M20" s="264"/>
    </row>
    <row r="21" spans="1:29" s="274" customFormat="1" outlineLevel="1">
      <c r="A21" s="266"/>
      <c r="B21" s="267"/>
      <c r="C21" s="268"/>
      <c r="D21" s="269"/>
      <c r="E21" s="270"/>
      <c r="F21" s="271"/>
      <c r="G21" s="272"/>
      <c r="H21" s="273"/>
      <c r="I21" s="273"/>
      <c r="J21" s="273"/>
      <c r="K21" s="273"/>
      <c r="L21" s="273"/>
      <c r="M21" s="273"/>
    </row>
    <row r="22" spans="1:29" s="256" customFormat="1" ht="16.5" customHeight="1">
      <c r="A22" s="248"/>
      <c r="B22" s="249"/>
      <c r="C22" s="250" t="s">
        <v>2942</v>
      </c>
      <c r="D22" s="251"/>
      <c r="E22" s="252"/>
      <c r="F22" s="253"/>
      <c r="G22" s="254">
        <f>SUBTOTAL(9,G23:G26)</f>
        <v>0</v>
      </c>
      <c r="H22" s="255"/>
      <c r="I22" s="255"/>
      <c r="J22" s="255"/>
      <c r="K22" s="255"/>
      <c r="L22" s="255"/>
      <c r="M22" s="255"/>
    </row>
    <row r="23" spans="1:29" s="265" customFormat="1" ht="12" outlineLevel="1">
      <c r="A23" s="257">
        <v>1</v>
      </c>
      <c r="B23" s="258" t="s">
        <v>2943</v>
      </c>
      <c r="C23" s="259" t="s">
        <v>2947</v>
      </c>
      <c r="D23" s="260" t="s">
        <v>2948</v>
      </c>
      <c r="E23" s="261">
        <v>1</v>
      </c>
      <c r="F23" s="262"/>
      <c r="G23" s="263">
        <f>E23*F23</f>
        <v>0</v>
      </c>
      <c r="H23" s="264"/>
      <c r="I23" s="264"/>
      <c r="J23" s="264"/>
      <c r="K23" s="264"/>
      <c r="L23" s="264"/>
      <c r="M23" s="264"/>
    </row>
    <row r="24" spans="1:29" s="265" customFormat="1" ht="24" outlineLevel="1">
      <c r="A24" s="257">
        <v>2</v>
      </c>
      <c r="B24" s="258" t="s">
        <v>2945</v>
      </c>
      <c r="C24" s="259" t="s">
        <v>2944</v>
      </c>
      <c r="D24" s="260" t="s">
        <v>46</v>
      </c>
      <c r="E24" s="261">
        <v>1</v>
      </c>
      <c r="F24" s="262"/>
      <c r="G24" s="263">
        <f>E24*F24</f>
        <v>0</v>
      </c>
      <c r="H24" s="264"/>
      <c r="I24" s="264"/>
      <c r="J24" s="264"/>
      <c r="K24" s="264"/>
      <c r="L24" s="264"/>
      <c r="M24" s="264"/>
    </row>
    <row r="25" spans="1:29" s="265" customFormat="1" ht="24" outlineLevel="1">
      <c r="A25" s="257">
        <v>3</v>
      </c>
      <c r="B25" s="258" t="s">
        <v>2952</v>
      </c>
      <c r="C25" s="259" t="s">
        <v>2950</v>
      </c>
      <c r="D25" s="260" t="s">
        <v>46</v>
      </c>
      <c r="E25" s="261">
        <v>1</v>
      </c>
      <c r="F25" s="262"/>
      <c r="G25" s="263">
        <f>E25*F25</f>
        <v>0</v>
      </c>
      <c r="H25" s="264"/>
      <c r="I25" s="264"/>
      <c r="J25" s="264"/>
      <c r="K25" s="264"/>
      <c r="L25" s="264"/>
      <c r="M25" s="264"/>
    </row>
    <row r="27" spans="1:29">
      <c r="B27" s="243"/>
      <c r="C27" s="244"/>
      <c r="D27" s="246"/>
      <c r="E27" s="247"/>
      <c r="F27" s="231"/>
      <c r="G27" s="231"/>
      <c r="N27" s="232"/>
      <c r="O27" s="232"/>
      <c r="P27" s="232"/>
      <c r="Q27" s="232"/>
      <c r="R27" s="232"/>
      <c r="S27" s="232"/>
      <c r="T27" s="232"/>
      <c r="U27" s="232"/>
      <c r="V27" s="232"/>
      <c r="W27" s="232"/>
      <c r="X27" s="232"/>
      <c r="Y27" s="232"/>
      <c r="Z27" s="232"/>
      <c r="AA27" s="232"/>
      <c r="AB27" s="232"/>
      <c r="AC27" s="232"/>
    </row>
    <row r="28" spans="1:29">
      <c r="B28" s="243"/>
      <c r="C28" s="244"/>
      <c r="D28" s="246"/>
      <c r="E28" s="245"/>
      <c r="F28" s="246"/>
      <c r="G28" s="247"/>
      <c r="O28" s="232"/>
      <c r="P28" s="232"/>
      <c r="Q28" s="232"/>
      <c r="R28" s="232"/>
      <c r="S28" s="232"/>
      <c r="T28" s="232"/>
      <c r="U28" s="232"/>
      <c r="V28" s="232"/>
      <c r="W28" s="232"/>
      <c r="X28" s="232"/>
      <c r="Y28" s="232"/>
      <c r="Z28" s="232"/>
      <c r="AA28" s="232"/>
      <c r="AB28" s="232"/>
      <c r="AC28" s="232"/>
    </row>
    <row r="29" spans="1:29">
      <c r="B29" s="243"/>
      <c r="D29" s="245"/>
      <c r="E29" s="246"/>
      <c r="R29" s="232"/>
      <c r="S29" s="232"/>
      <c r="T29" s="232"/>
      <c r="U29" s="232"/>
      <c r="V29" s="232"/>
      <c r="W29" s="232"/>
      <c r="X29" s="232"/>
      <c r="Y29" s="232"/>
      <c r="Z29" s="232"/>
      <c r="AA29" s="232"/>
      <c r="AB29" s="232"/>
      <c r="AC29" s="232"/>
    </row>
    <row r="30" spans="1:29">
      <c r="B30" s="243"/>
      <c r="D30" s="245"/>
      <c r="E30" s="246"/>
      <c r="R30" s="232"/>
      <c r="S30" s="232"/>
      <c r="T30" s="232"/>
      <c r="U30" s="232"/>
      <c r="V30" s="232"/>
      <c r="W30" s="232"/>
      <c r="X30" s="232"/>
      <c r="Y30" s="232"/>
      <c r="Z30" s="232"/>
      <c r="AA30" s="232"/>
      <c r="AB30" s="232"/>
      <c r="AC30" s="232"/>
    </row>
    <row r="31" spans="1:29">
      <c r="B31" s="243"/>
      <c r="D31" s="245"/>
      <c r="E31" s="246"/>
      <c r="AB31" s="232"/>
      <c r="AC31" s="232"/>
    </row>
    <row r="32" spans="1:29">
      <c r="B32" s="243"/>
      <c r="D32" s="245"/>
      <c r="E32" s="246"/>
      <c r="AB32" s="232"/>
      <c r="AC32" s="232"/>
    </row>
  </sheetData>
  <pageMargins left="0.39370078740157483" right="0.39370078740157483" top="0.59055118110236227" bottom="0.47244094488188981" header="0.39370078740157483" footer="0.27559055118110237"/>
  <pageSetup paperSize="9" scale="90" fitToHeight="9999" orientation="landscape" horizontalDpi="300" verticalDpi="300" r:id="rId1"/>
  <headerFooter alignWithMargins="0">
    <oddFooter>&amp;C&amp;8&amp;P z &amp;N&amp;R&amp;8&amp;A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29</vt:i4>
      </vt:variant>
    </vt:vector>
  </HeadingPairs>
  <TitlesOfParts>
    <vt:vector size="38" baseType="lpstr">
      <vt:lpstr>Titul</vt:lpstr>
      <vt:lpstr>Rekapitulace</vt:lpstr>
      <vt:lpstr>Stavební část</vt:lpstr>
      <vt:lpstr>ZTI</vt:lpstr>
      <vt:lpstr>ÚT_VZT</vt:lpstr>
      <vt:lpstr>Silnoproud</vt:lpstr>
      <vt:lpstr>Slaboproud</vt:lpstr>
      <vt:lpstr>MaR</vt:lpstr>
      <vt:lpstr>SO_VN+ON</vt:lpstr>
      <vt:lpstr>ZTI!__CENA__</vt:lpstr>
      <vt:lpstr>__CENA__</vt:lpstr>
      <vt:lpstr>'SO_VN+ON'!__MAIN__</vt:lpstr>
      <vt:lpstr>ZTI!__MAIN__</vt:lpstr>
      <vt:lpstr>__MAIN__</vt:lpstr>
      <vt:lpstr>Rekapitulace!__MAIN2__</vt:lpstr>
      <vt:lpstr>'SO_VN+ON'!__T0__</vt:lpstr>
      <vt:lpstr>ZTI!__T0__</vt:lpstr>
      <vt:lpstr>__T0__</vt:lpstr>
      <vt:lpstr>ZTI!__T1__</vt:lpstr>
      <vt:lpstr>__T1__</vt:lpstr>
      <vt:lpstr>ZTI!__T2__</vt:lpstr>
      <vt:lpstr>__T2__</vt:lpstr>
      <vt:lpstr>ZTI!__T3__</vt:lpstr>
      <vt:lpstr>__T3__</vt:lpstr>
      <vt:lpstr>__T4__</vt:lpstr>
      <vt:lpstr>Rekapitulace!__TR0__</vt:lpstr>
      <vt:lpstr>Rekapitulace!__TR1__</vt:lpstr>
      <vt:lpstr>Rekapitulace!__TR2__</vt:lpstr>
      <vt:lpstr>MaR!Názvy_tisku</vt:lpstr>
      <vt:lpstr>Rekapitulace!Názvy_tisku</vt:lpstr>
      <vt:lpstr>Silnoproud!Názvy_tisku</vt:lpstr>
      <vt:lpstr>Slaboproud!Názvy_tisku</vt:lpstr>
      <vt:lpstr>'SO_VN+ON'!Názvy_tisku</vt:lpstr>
      <vt:lpstr>'Stavební část'!Názvy_tisku</vt:lpstr>
      <vt:lpstr>ÚT_VZT!Názvy_tisku</vt:lpstr>
      <vt:lpstr>ZTI!Názvy_tisku</vt:lpstr>
      <vt:lpstr>MaR!Oblast_tisku</vt:lpstr>
      <vt:lpstr>'Stavební část'!Oblast_tisku</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Questima_01</cp:lastModifiedBy>
  <cp:lastPrinted>2018-07-11T08:55:09Z</cp:lastPrinted>
  <dcterms:created xsi:type="dcterms:W3CDTF">2007-10-16T11:08:58Z</dcterms:created>
  <dcterms:modified xsi:type="dcterms:W3CDTF">2018-07-11T08:55:32Z</dcterms:modified>
</cp:coreProperties>
</file>