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aktuální projekty vašek\dáblice škola\_DPS\CD\DA_DPS_K2_CD_20160310\F_VÝKAZ VÝMĚR\"/>
    </mc:Choice>
  </mc:AlternateContent>
  <bookViews>
    <workbookView xWindow="0" yWindow="0" windowWidth="15345" windowHeight="11760" firstSheet="2" activeTab="4"/>
  </bookViews>
  <sheets>
    <sheet name="KRYCÍ LIST" sheetId="17" r:id="rId1"/>
    <sheet name="REKAPITULACE" sheetId="2" r:id="rId2"/>
    <sheet name="rozpočet" sheetId="3" r:id="rId3"/>
    <sheet name=" TABULKY VÝROBKŮ" sheetId="21" r:id="rId4"/>
    <sheet name="SANITA" sheetId="16" r:id="rId5"/>
    <sheet name="TOPENÍ" sheetId="20" r:id="rId6"/>
    <sheet name="VZT" sheetId="22" r:id="rId7"/>
    <sheet name="ELEKTRO" sheetId="15" r:id="rId8"/>
    <sheet name="SLABOPROUD" sheetId="26" r:id="rId9"/>
    <sheet name="VEŘEJNÉ OSVĚTLENÍ" sheetId="25" r:id="rId10"/>
    <sheet name="MAR" sheetId="23" r:id="rId11"/>
  </sheets>
  <externalReferences>
    <externalReference r:id="rId12"/>
    <externalReference r:id="rId13"/>
    <externalReference r:id="rId14"/>
  </externalReferences>
  <definedNames>
    <definedName name="_xlnm._FilterDatabase" localSheetId="2" hidden="1">rozpočet!$L$6:$L$1036</definedName>
    <definedName name="cisloobjektu">'[1]Krycí list'!$A$4</definedName>
    <definedName name="cislostavby">'[1]Krycí list'!$A$6</definedName>
    <definedName name="mn">'[2]Krycí list'!$C$6</definedName>
    <definedName name="nazevobjektu">'[1]Krycí list'!$C$4</definedName>
    <definedName name="nazevstavby">'[1]Krycí list'!$C$6</definedName>
    <definedName name="_xlnm.Print_Area" localSheetId="3">' TABULKY VÝROBKŮ'!$A$1:$G$319</definedName>
    <definedName name="_xlnm.Print_Area" localSheetId="7">ELEKTRO!$A$3:$G$201</definedName>
    <definedName name="_xlnm.Print_Area" localSheetId="0">'KRYCÍ LIST'!$A$1:$R$38</definedName>
    <definedName name="_xlnm.Print_Area" localSheetId="10">MAR!$A$1:$G$111</definedName>
    <definedName name="_xlnm.Print_Area" localSheetId="1">REKAPITULACE!$A$1:$F$81</definedName>
    <definedName name="_xlnm.Print_Area" localSheetId="2">rozpočet!$A$1:$H$1035</definedName>
    <definedName name="_xlnm.Print_Area" localSheetId="4">SANITA!$A$1:$M$531</definedName>
    <definedName name="_xlnm.Print_Area" localSheetId="8">SLABOPROUD!$A$1:$I$295</definedName>
    <definedName name="_xlnm.Print_Area" localSheetId="5">TOPENÍ!$A$1:$G$239</definedName>
    <definedName name="_xlnm.Print_Area" localSheetId="9">'VEŘEJNÉ OSVĚTLENÍ'!$A$1:$G$25</definedName>
    <definedName name="_xlnm.Print_Area" localSheetId="6">VZT!$A$1:$G$190</definedName>
    <definedName name="yx">'[3]Krycí list'!$A$4</definedName>
  </definedNames>
  <calcPr calcId="152511"/>
</workbook>
</file>

<file path=xl/calcChain.xml><?xml version="1.0" encoding="utf-8"?>
<calcChain xmlns="http://schemas.openxmlformats.org/spreadsheetml/2006/main">
  <c r="K317" i="16" l="1"/>
  <c r="I85" i="26"/>
  <c r="G25" i="25"/>
  <c r="H557" i="3" l="1"/>
  <c r="G188" i="22" l="1"/>
  <c r="G276" i="21" l="1"/>
  <c r="H924" i="3" l="1"/>
  <c r="H857" i="3" l="1"/>
  <c r="H851" i="3"/>
  <c r="H849" i="3"/>
  <c r="H431" i="3" l="1"/>
  <c r="H429" i="3"/>
  <c r="H427" i="3"/>
  <c r="H425" i="3"/>
  <c r="H423" i="3"/>
  <c r="H421" i="3"/>
  <c r="I257" i="26" l="1"/>
  <c r="H257" i="26"/>
  <c r="I256" i="26"/>
  <c r="H256" i="26"/>
  <c r="I255" i="26"/>
  <c r="H255" i="26"/>
  <c r="I254" i="26"/>
  <c r="H254" i="26"/>
  <c r="I253" i="26"/>
  <c r="H253" i="26"/>
  <c r="I252" i="26"/>
  <c r="H252" i="26"/>
  <c r="I251" i="26"/>
  <c r="H251" i="26"/>
  <c r="I51" i="26"/>
  <c r="H51" i="26"/>
  <c r="I50" i="26"/>
  <c r="H50" i="26"/>
  <c r="I49" i="26"/>
  <c r="H49" i="26"/>
  <c r="I48" i="26"/>
  <c r="H48" i="26"/>
  <c r="G56" i="20" l="1"/>
  <c r="G55" i="20"/>
  <c r="G54" i="20"/>
  <c r="G226" i="20" l="1"/>
  <c r="H556" i="3" l="1"/>
  <c r="G23" i="25" l="1"/>
  <c r="G22" i="25"/>
  <c r="G21" i="25"/>
  <c r="G20" i="25"/>
  <c r="G19" i="25"/>
  <c r="G18" i="25"/>
  <c r="H566" i="3" l="1"/>
  <c r="H565" i="3"/>
  <c r="H576" i="3"/>
  <c r="H575" i="3"/>
  <c r="H573" i="3"/>
  <c r="H578" i="3"/>
  <c r="H577" i="3"/>
  <c r="H574" i="3"/>
  <c r="H564" i="3"/>
  <c r="H572" i="3"/>
  <c r="H571" i="3"/>
  <c r="H570" i="3"/>
  <c r="H569" i="3"/>
  <c r="H568" i="3"/>
  <c r="H567" i="3"/>
  <c r="H555" i="3"/>
  <c r="G159" i="21" l="1"/>
  <c r="G158" i="21"/>
  <c r="G157" i="21"/>
  <c r="G156" i="21"/>
  <c r="G155" i="21"/>
  <c r="G154" i="21"/>
  <c r="G153" i="21"/>
  <c r="G152" i="21"/>
  <c r="G151" i="21"/>
  <c r="G150" i="21"/>
  <c r="G149" i="21"/>
  <c r="G148" i="21"/>
  <c r="G5" i="25" l="1"/>
  <c r="G16" i="25"/>
  <c r="G17" i="25"/>
  <c r="G15" i="25"/>
  <c r="G14" i="25"/>
  <c r="G102" i="20" l="1"/>
  <c r="G101" i="20"/>
  <c r="G100" i="20"/>
  <c r="F245" i="3" l="1"/>
  <c r="F244" i="3"/>
  <c r="F236" i="3"/>
  <c r="F227" i="3"/>
  <c r="F224" i="3"/>
  <c r="F55" i="3"/>
  <c r="H55" i="3" s="1"/>
  <c r="H54" i="3"/>
  <c r="H52" i="3"/>
  <c r="F51" i="3"/>
  <c r="F49" i="3" s="1"/>
  <c r="H49" i="3" s="1"/>
  <c r="F39" i="3"/>
  <c r="F38" i="3" s="1"/>
  <c r="F37" i="3"/>
  <c r="F36" i="3" s="1"/>
  <c r="F34" i="3"/>
  <c r="F33" i="3"/>
  <c r="F32" i="3" s="1"/>
  <c r="F26" i="3"/>
  <c r="F25" i="3" s="1"/>
  <c r="F24" i="3"/>
  <c r="F23" i="3" s="1"/>
  <c r="F22" i="3"/>
  <c r="F21" i="3" s="1"/>
  <c r="F20" i="3"/>
  <c r="F19" i="3" s="1"/>
  <c r="F18" i="3"/>
  <c r="F15" i="3" s="1"/>
  <c r="G237" i="20" l="1"/>
  <c r="G197" i="20"/>
  <c r="G152" i="20"/>
  <c r="G75" i="20"/>
  <c r="G76" i="20"/>
  <c r="G186" i="22"/>
  <c r="G24" i="25" l="1"/>
  <c r="G187" i="22" l="1"/>
  <c r="G183" i="22"/>
  <c r="G182" i="22"/>
  <c r="G99" i="21" l="1"/>
  <c r="G49" i="21"/>
  <c r="G48" i="21"/>
  <c r="K90" i="16" l="1"/>
  <c r="K89" i="16"/>
  <c r="K88" i="16"/>
  <c r="K140" i="16"/>
  <c r="K139" i="16"/>
  <c r="K138" i="16"/>
  <c r="K226" i="16"/>
  <c r="K225" i="16"/>
  <c r="K224" i="16"/>
  <c r="K312" i="16"/>
  <c r="K311" i="16"/>
  <c r="K310" i="16"/>
  <c r="K374" i="16"/>
  <c r="K373" i="16"/>
  <c r="K372" i="16"/>
  <c r="K437" i="16"/>
  <c r="K436" i="16"/>
  <c r="K435" i="16"/>
  <c r="K477" i="16"/>
  <c r="K476" i="16"/>
  <c r="K475" i="16"/>
  <c r="K514" i="16"/>
  <c r="K513" i="16"/>
  <c r="K512" i="16"/>
  <c r="H720" i="3"/>
  <c r="H683" i="3" l="1"/>
  <c r="H417" i="3"/>
  <c r="F722" i="3"/>
  <c r="F725" i="3"/>
  <c r="H725" i="3" s="1"/>
  <c r="H979" i="3"/>
  <c r="D707" i="3"/>
  <c r="F11" i="3" l="1"/>
  <c r="F10" i="3" s="1"/>
  <c r="H1030" i="3" l="1"/>
  <c r="J1037" i="3" l="1"/>
  <c r="E6" i="17"/>
  <c r="H929" i="3"/>
  <c r="H926" i="3"/>
  <c r="H922" i="3"/>
  <c r="H920" i="3"/>
  <c r="H912" i="3"/>
  <c r="H906" i="3"/>
  <c r="H903" i="3"/>
  <c r="H901" i="3"/>
  <c r="H843" i="3"/>
  <c r="H839" i="3"/>
  <c r="H837" i="3"/>
  <c r="H835" i="3"/>
  <c r="H828" i="3"/>
  <c r="H826" i="3"/>
  <c r="H824" i="3"/>
  <c r="H822" i="3"/>
  <c r="H820" i="3"/>
  <c r="H818" i="3"/>
  <c r="H816" i="3"/>
  <c r="H809" i="3"/>
  <c r="H808" i="3"/>
  <c r="H806" i="3"/>
  <c r="H803" i="3"/>
  <c r="H802" i="3"/>
  <c r="H800" i="3"/>
  <c r="H798" i="3"/>
  <c r="H796" i="3"/>
  <c r="H794" i="3"/>
  <c r="H792" i="3"/>
  <c r="H785" i="3"/>
  <c r="H783" i="3"/>
  <c r="H845" i="3"/>
  <c r="H841" i="3"/>
  <c r="H832" i="3"/>
  <c r="H830" i="3"/>
  <c r="H810" i="3"/>
  <c r="H789" i="3"/>
  <c r="H786" i="3"/>
  <c r="H781" i="3"/>
  <c r="H779" i="3"/>
  <c r="H776" i="3"/>
  <c r="H770" i="3"/>
  <c r="H765" i="3"/>
  <c r="H761" i="3"/>
  <c r="H774" i="3"/>
  <c r="H772" i="3"/>
  <c r="H767" i="3"/>
  <c r="H763" i="3"/>
  <c r="H759" i="3"/>
  <c r="H757" i="3"/>
  <c r="H991" i="3" l="1"/>
  <c r="H989" i="3"/>
  <c r="H988" i="3"/>
  <c r="H986" i="3"/>
  <c r="H983" i="3"/>
  <c r="H981" i="3"/>
  <c r="H975" i="3"/>
  <c r="H977" i="3"/>
  <c r="H1028" i="3"/>
  <c r="H1026" i="3"/>
  <c r="H1024" i="3"/>
  <c r="H709" i="3"/>
  <c r="H704" i="3"/>
  <c r="H703" i="3"/>
  <c r="H701" i="3"/>
  <c r="H698" i="3"/>
  <c r="H697" i="3"/>
  <c r="H696" i="3"/>
  <c r="F707" i="3"/>
  <c r="F706" i="3" s="1"/>
  <c r="H706" i="3" s="1"/>
  <c r="F699" i="3"/>
  <c r="H699" i="3" s="1"/>
  <c r="H536" i="3"/>
  <c r="H535" i="3"/>
  <c r="H533" i="3"/>
  <c r="H531" i="3"/>
  <c r="H529" i="3"/>
  <c r="H527" i="3"/>
  <c r="H525" i="3"/>
  <c r="H523" i="3"/>
  <c r="H690" i="3"/>
  <c r="H686" i="3"/>
  <c r="H684" i="3"/>
  <c r="H682" i="3"/>
  <c r="H680" i="3"/>
  <c r="H678" i="3"/>
  <c r="H676" i="3"/>
  <c r="H674" i="3"/>
  <c r="H672" i="3"/>
  <c r="H670" i="3"/>
  <c r="H666" i="3"/>
  <c r="H664" i="3"/>
  <c r="H662" i="3"/>
  <c r="H660" i="3"/>
  <c r="H652" i="3"/>
  <c r="H650" i="3"/>
  <c r="H645" i="3"/>
  <c r="H639" i="3"/>
  <c r="H635" i="3"/>
  <c r="H633" i="3"/>
  <c r="H631" i="3"/>
  <c r="H626" i="3"/>
  <c r="H624" i="3"/>
  <c r="H622" i="3"/>
  <c r="H620" i="3"/>
  <c r="H618" i="3"/>
  <c r="H616" i="3"/>
  <c r="H612" i="3"/>
  <c r="H603" i="3"/>
  <c r="H599" i="3"/>
  <c r="H597" i="3"/>
  <c r="H588" i="3"/>
  <c r="H582" i="3"/>
  <c r="H580" i="3"/>
  <c r="H563" i="3"/>
  <c r="H561" i="3"/>
  <c r="H559" i="3"/>
  <c r="H558" i="3"/>
  <c r="H554" i="3"/>
  <c r="H553" i="3"/>
  <c r="H549" i="3"/>
  <c r="H545" i="3"/>
  <c r="H541" i="3"/>
  <c r="H538" i="3"/>
  <c r="H521" i="3"/>
  <c r="H514" i="3"/>
  <c r="H476" i="3"/>
  <c r="H474" i="3"/>
  <c r="H470" i="3"/>
  <c r="H460" i="3"/>
  <c r="H459" i="3"/>
  <c r="H457" i="3"/>
  <c r="H455" i="3"/>
  <c r="H454" i="3"/>
  <c r="H451" i="3"/>
  <c r="H447" i="3"/>
  <c r="H445" i="3"/>
  <c r="H441" i="3"/>
  <c r="H439" i="3"/>
  <c r="H437" i="3"/>
  <c r="H435" i="3"/>
  <c r="H516" i="3"/>
  <c r="H512" i="3"/>
  <c r="H510" i="3"/>
  <c r="H508" i="3"/>
  <c r="H506" i="3"/>
  <c r="H504" i="3"/>
  <c r="H502" i="3"/>
  <c r="H500" i="3"/>
  <c r="H498" i="3"/>
  <c r="H495" i="3"/>
  <c r="H493" i="3"/>
  <c r="H491" i="3"/>
  <c r="H488" i="3"/>
  <c r="H485" i="3"/>
  <c r="H483" i="3"/>
  <c r="H481" i="3"/>
  <c r="H479" i="3"/>
  <c r="H477" i="3"/>
  <c r="H472" i="3"/>
  <c r="H468" i="3"/>
  <c r="H466" i="3"/>
  <c r="H464" i="3"/>
  <c r="H462" i="3"/>
  <c r="H452" i="3"/>
  <c r="H449" i="3"/>
  <c r="H443" i="3"/>
  <c r="H433" i="3"/>
  <c r="H419" i="3"/>
  <c r="H415" i="3"/>
  <c r="H413" i="3"/>
  <c r="H411" i="3"/>
  <c r="H409" i="3"/>
  <c r="H407" i="3"/>
  <c r="H405" i="3"/>
  <c r="H403" i="3"/>
  <c r="H401" i="3"/>
  <c r="H399" i="3"/>
  <c r="H396" i="3"/>
  <c r="H392" i="3"/>
  <c r="H394" i="3"/>
  <c r="H390" i="3"/>
  <c r="H388" i="3"/>
  <c r="H386" i="3"/>
  <c r="H384" i="3"/>
  <c r="H382" i="3"/>
  <c r="H379" i="3"/>
  <c r="H377" i="3"/>
  <c r="H375" i="3"/>
  <c r="H373" i="3"/>
  <c r="H371" i="3"/>
  <c r="H364" i="3"/>
  <c r="H357" i="3"/>
  <c r="H350" i="3"/>
  <c r="H348" i="3"/>
  <c r="H346" i="3"/>
  <c r="H344" i="3"/>
  <c r="H336" i="3"/>
  <c r="H328" i="3"/>
  <c r="H326" i="3"/>
  <c r="H317" i="3"/>
  <c r="H308" i="3"/>
  <c r="H299" i="3"/>
  <c r="H295" i="3"/>
  <c r="H297" i="3"/>
  <c r="H198" i="3"/>
  <c r="H196" i="3"/>
  <c r="H194" i="3"/>
  <c r="H192" i="3"/>
  <c r="H190" i="3"/>
  <c r="H188" i="3"/>
  <c r="H186" i="3"/>
  <c r="H224" i="3"/>
  <c r="H227" i="3"/>
  <c r="H236" i="3"/>
  <c r="H244" i="3"/>
  <c r="H245" i="3"/>
  <c r="H292" i="3"/>
  <c r="H290" i="3"/>
  <c r="H288" i="3"/>
  <c r="H286" i="3"/>
  <c r="H284" i="3"/>
  <c r="H282" i="3"/>
  <c r="H279" i="3"/>
  <c r="H276" i="3"/>
  <c r="H274" i="3"/>
  <c r="H266" i="3"/>
  <c r="H257" i="3"/>
  <c r="H250" i="3"/>
  <c r="H247" i="3"/>
  <c r="H238" i="3"/>
  <c r="H213" i="3"/>
  <c r="H212" i="3"/>
  <c r="H210" i="3"/>
  <c r="H208" i="3"/>
  <c r="H206" i="3"/>
  <c r="H205" i="3"/>
  <c r="H204" i="3"/>
  <c r="H203" i="3"/>
  <c r="H202" i="3"/>
  <c r="H201" i="3"/>
  <c r="H200" i="3"/>
  <c r="H199" i="3"/>
  <c r="H182" i="3"/>
  <c r="H181" i="3"/>
  <c r="H176" i="3"/>
  <c r="H174" i="3"/>
  <c r="H167" i="3"/>
  <c r="H165" i="3"/>
  <c r="H163" i="3"/>
  <c r="H132" i="3"/>
  <c r="H101" i="3"/>
  <c r="H70" i="3"/>
  <c r="H64" i="3"/>
  <c r="H62" i="3"/>
  <c r="H36" i="3"/>
  <c r="H59" i="3"/>
  <c r="H57" i="3"/>
  <c r="H47" i="3"/>
  <c r="H45" i="3"/>
  <c r="H42" i="3"/>
  <c r="H40" i="3"/>
  <c r="H38" i="3"/>
  <c r="H34" i="3"/>
  <c r="H32" i="3"/>
  <c r="H30" i="3"/>
  <c r="H27" i="3"/>
  <c r="H25" i="3"/>
  <c r="H23" i="3"/>
  <c r="H21" i="3"/>
  <c r="H19" i="3"/>
  <c r="H15" i="3"/>
  <c r="H12" i="3"/>
  <c r="H10" i="3"/>
  <c r="H1023" i="3" l="1"/>
  <c r="G114" i="21"/>
  <c r="G147" i="21"/>
  <c r="A1" i="2" l="1"/>
  <c r="E5" i="17" s="1"/>
  <c r="H933" i="3"/>
  <c r="I289" i="26"/>
  <c r="I288" i="26"/>
  <c r="I287" i="26"/>
  <c r="H286" i="26"/>
  <c r="I286" i="26"/>
  <c r="H285" i="26"/>
  <c r="I285" i="26"/>
  <c r="H284" i="26"/>
  <c r="I284" i="26"/>
  <c r="H283" i="26"/>
  <c r="I283" i="26"/>
  <c r="H282" i="26"/>
  <c r="I282" i="26"/>
  <c r="H281" i="26"/>
  <c r="I281" i="26"/>
  <c r="I275" i="26"/>
  <c r="I274" i="26"/>
  <c r="I273" i="26"/>
  <c r="I272" i="26"/>
  <c r="I271" i="26"/>
  <c r="H270" i="26"/>
  <c r="I270" i="26"/>
  <c r="H269" i="26"/>
  <c r="I269" i="26"/>
  <c r="I268" i="26"/>
  <c r="H268" i="26"/>
  <c r="H267" i="26"/>
  <c r="I267" i="26"/>
  <c r="H266" i="26"/>
  <c r="I266" i="26"/>
  <c r="H265" i="26"/>
  <c r="I265" i="26"/>
  <c r="H264" i="26"/>
  <c r="I264" i="26"/>
  <c r="H263" i="26"/>
  <c r="I263" i="26"/>
  <c r="H262" i="26"/>
  <c r="I262" i="26"/>
  <c r="H261" i="26"/>
  <c r="I261" i="26"/>
  <c r="H260" i="26"/>
  <c r="I260" i="26"/>
  <c r="H259" i="26"/>
  <c r="I259" i="26"/>
  <c r="H258" i="26"/>
  <c r="I258" i="26"/>
  <c r="H250" i="26"/>
  <c r="I250" i="26"/>
  <c r="H249" i="26"/>
  <c r="I249" i="26"/>
  <c r="H247" i="26"/>
  <c r="I247" i="26"/>
  <c r="H246" i="26"/>
  <c r="I246" i="26"/>
  <c r="H245" i="26"/>
  <c r="I245" i="26"/>
  <c r="H244" i="26"/>
  <c r="I244" i="26"/>
  <c r="H243" i="26"/>
  <c r="I243" i="26"/>
  <c r="H242" i="26"/>
  <c r="I242" i="26"/>
  <c r="I241" i="26"/>
  <c r="I234" i="26"/>
  <c r="I233" i="26"/>
  <c r="I232" i="26"/>
  <c r="I231" i="26"/>
  <c r="I230" i="26"/>
  <c r="I229" i="26"/>
  <c r="I228" i="26"/>
  <c r="I227" i="26"/>
  <c r="I226" i="26"/>
  <c r="H225" i="26"/>
  <c r="I225" i="26"/>
  <c r="H224" i="26"/>
  <c r="I224" i="26"/>
  <c r="H223" i="26"/>
  <c r="I223" i="26"/>
  <c r="H221" i="26"/>
  <c r="I221" i="26"/>
  <c r="H220" i="26"/>
  <c r="I220" i="26"/>
  <c r="H219" i="26"/>
  <c r="I219" i="26"/>
  <c r="H218" i="26"/>
  <c r="I218" i="26"/>
  <c r="H216" i="26"/>
  <c r="I216" i="26"/>
  <c r="H215" i="26"/>
  <c r="I215" i="26"/>
  <c r="H214" i="26"/>
  <c r="I214" i="26"/>
  <c r="H213" i="26"/>
  <c r="I213" i="26"/>
  <c r="H206" i="26"/>
  <c r="I206" i="26"/>
  <c r="I205" i="26"/>
  <c r="H205" i="26"/>
  <c r="H204" i="26"/>
  <c r="I204" i="26"/>
  <c r="H203" i="26"/>
  <c r="I203" i="26"/>
  <c r="I202" i="26"/>
  <c r="H202" i="26"/>
  <c r="H201" i="26"/>
  <c r="I201" i="26"/>
  <c r="H200" i="26"/>
  <c r="I200" i="26"/>
  <c r="H195" i="26"/>
  <c r="I195" i="26"/>
  <c r="H194" i="26"/>
  <c r="I194" i="26"/>
  <c r="H193" i="26"/>
  <c r="I193" i="26"/>
  <c r="H192" i="26"/>
  <c r="I192" i="26"/>
  <c r="H191" i="26"/>
  <c r="I191" i="26"/>
  <c r="H190" i="26"/>
  <c r="I190" i="26"/>
  <c r="H189" i="26"/>
  <c r="I189" i="26"/>
  <c r="I188" i="26"/>
  <c r="H188" i="26"/>
  <c r="H183" i="26"/>
  <c r="I183" i="26"/>
  <c r="H182" i="26"/>
  <c r="I182" i="26"/>
  <c r="H181" i="26"/>
  <c r="I181" i="26"/>
  <c r="H179" i="26"/>
  <c r="I179" i="26"/>
  <c r="H178" i="26"/>
  <c r="I178" i="26"/>
  <c r="H177" i="26"/>
  <c r="I177" i="26"/>
  <c r="I171" i="26"/>
  <c r="I170" i="26"/>
  <c r="I169" i="26"/>
  <c r="I168" i="26"/>
  <c r="I167" i="26"/>
  <c r="H166" i="26"/>
  <c r="I166" i="26"/>
  <c r="H165" i="26"/>
  <c r="I165" i="26"/>
  <c r="I164" i="26"/>
  <c r="H162" i="26"/>
  <c r="I162" i="26"/>
  <c r="H161" i="26"/>
  <c r="I161" i="26"/>
  <c r="H159" i="26"/>
  <c r="I159" i="26"/>
  <c r="H158" i="26"/>
  <c r="I158" i="26"/>
  <c r="H157" i="26"/>
  <c r="I157" i="26"/>
  <c r="I155" i="26"/>
  <c r="I149" i="26"/>
  <c r="I148" i="26"/>
  <c r="I147" i="26"/>
  <c r="I146" i="26"/>
  <c r="I145" i="26"/>
  <c r="H144" i="26"/>
  <c r="I144" i="26"/>
  <c r="H143" i="26"/>
  <c r="I143" i="26"/>
  <c r="H142" i="26"/>
  <c r="I142" i="26"/>
  <c r="H141" i="26"/>
  <c r="I141" i="26"/>
  <c r="I136" i="26"/>
  <c r="I135" i="26"/>
  <c r="I134" i="26"/>
  <c r="I133" i="26"/>
  <c r="I132" i="26"/>
  <c r="H131" i="26"/>
  <c r="I131" i="26"/>
  <c r="H130" i="26"/>
  <c r="I130" i="26"/>
  <c r="H128" i="26"/>
  <c r="I128" i="26"/>
  <c r="H127" i="26"/>
  <c r="I127" i="26"/>
  <c r="H126" i="26"/>
  <c r="I126" i="26"/>
  <c r="H125" i="26"/>
  <c r="I125" i="26"/>
  <c r="H123" i="26"/>
  <c r="I123" i="26"/>
  <c r="H122" i="26"/>
  <c r="I122" i="26"/>
  <c r="H120" i="26"/>
  <c r="I120" i="26"/>
  <c r="H119" i="26"/>
  <c r="I119" i="26"/>
  <c r="H118" i="26"/>
  <c r="I118" i="26"/>
  <c r="H117" i="26"/>
  <c r="I117" i="26"/>
  <c r="H116" i="26"/>
  <c r="I116" i="26"/>
  <c r="H115" i="26"/>
  <c r="I115" i="26"/>
  <c r="H113" i="26"/>
  <c r="I113" i="26"/>
  <c r="H112" i="26"/>
  <c r="I112" i="26"/>
  <c r="H111" i="26"/>
  <c r="I111" i="26"/>
  <c r="H110" i="26"/>
  <c r="I110" i="26"/>
  <c r="H109" i="26"/>
  <c r="I109" i="26"/>
  <c r="I104" i="26"/>
  <c r="I103" i="26"/>
  <c r="I102" i="26"/>
  <c r="I101" i="26"/>
  <c r="I100" i="26"/>
  <c r="H99" i="26"/>
  <c r="I99" i="26"/>
  <c r="H98" i="26"/>
  <c r="I98" i="26"/>
  <c r="H97" i="26"/>
  <c r="I97" i="26"/>
  <c r="H95" i="26"/>
  <c r="I95" i="26"/>
  <c r="H94" i="26"/>
  <c r="I94" i="26"/>
  <c r="H92" i="26"/>
  <c r="I92" i="26"/>
  <c r="H90" i="26"/>
  <c r="I90" i="26"/>
  <c r="I84" i="26"/>
  <c r="I83" i="26"/>
  <c r="I82" i="26"/>
  <c r="I81" i="26"/>
  <c r="I80" i="26"/>
  <c r="I79" i="26"/>
  <c r="I78" i="26"/>
  <c r="H77" i="26"/>
  <c r="I77" i="26"/>
  <c r="H76" i="26"/>
  <c r="I76" i="26"/>
  <c r="H75" i="26"/>
  <c r="I75" i="26"/>
  <c r="H74" i="26"/>
  <c r="I74" i="26"/>
  <c r="H73" i="26"/>
  <c r="I73" i="26"/>
  <c r="I68" i="26"/>
  <c r="I67" i="26"/>
  <c r="I66" i="26"/>
  <c r="I65" i="26"/>
  <c r="I64" i="26"/>
  <c r="I63" i="26"/>
  <c r="I62" i="26"/>
  <c r="H62" i="26"/>
  <c r="I61" i="26"/>
  <c r="H61" i="26"/>
  <c r="I60" i="26"/>
  <c r="H60" i="26"/>
  <c r="H58" i="26"/>
  <c r="I58" i="26"/>
  <c r="H56" i="26"/>
  <c r="I56" i="26"/>
  <c r="H55" i="26"/>
  <c r="I55" i="26"/>
  <c r="H54" i="26"/>
  <c r="I54" i="26"/>
  <c r="H47" i="26"/>
  <c r="I47" i="26"/>
  <c r="H46" i="26"/>
  <c r="I46" i="26"/>
  <c r="H45" i="26"/>
  <c r="I45" i="26"/>
  <c r="H44" i="26"/>
  <c r="I44" i="26"/>
  <c r="I43" i="26"/>
  <c r="H43" i="26"/>
  <c r="H41" i="26"/>
  <c r="I41" i="26"/>
  <c r="H40" i="26"/>
  <c r="I40" i="26"/>
  <c r="H39" i="26"/>
  <c r="I39" i="26"/>
  <c r="H38" i="26"/>
  <c r="I38" i="26"/>
  <c r="H35" i="26"/>
  <c r="I35" i="26"/>
  <c r="H34" i="26"/>
  <c r="I34" i="26"/>
  <c r="H33" i="26"/>
  <c r="I33" i="26"/>
  <c r="E32" i="26"/>
  <c r="H32" i="26" s="1"/>
  <c r="I31" i="26"/>
  <c r="E31" i="26"/>
  <c r="H31" i="26" s="1"/>
  <c r="H29" i="26"/>
  <c r="I29" i="26"/>
  <c r="H28" i="26"/>
  <c r="I28" i="26"/>
  <c r="H26" i="26"/>
  <c r="I26" i="26"/>
  <c r="H25" i="26"/>
  <c r="I25" i="26"/>
  <c r="H24" i="26"/>
  <c r="I24" i="26"/>
  <c r="H22" i="26"/>
  <c r="I22" i="26"/>
  <c r="H21" i="26"/>
  <c r="I21" i="26"/>
  <c r="H20" i="26"/>
  <c r="I20" i="26"/>
  <c r="H19" i="26"/>
  <c r="I19" i="26"/>
  <c r="H18" i="26"/>
  <c r="I18" i="26"/>
  <c r="I17" i="26"/>
  <c r="H17" i="26"/>
  <c r="H15" i="26"/>
  <c r="I15" i="26"/>
  <c r="H14" i="26"/>
  <c r="I14" i="26"/>
  <c r="H13" i="26"/>
  <c r="I13" i="26"/>
  <c r="I12" i="26"/>
  <c r="H12" i="26"/>
  <c r="H11" i="26"/>
  <c r="I11" i="26"/>
  <c r="H10" i="26"/>
  <c r="I10" i="26"/>
  <c r="I235" i="26" l="1"/>
  <c r="H172" i="26"/>
  <c r="H105" i="26"/>
  <c r="H290" i="26"/>
  <c r="H184" i="26"/>
  <c r="H196" i="26"/>
  <c r="I32" i="26"/>
  <c r="I69" i="26" s="1"/>
  <c r="H276" i="26"/>
  <c r="H85" i="26"/>
  <c r="H207" i="26"/>
  <c r="H235" i="26"/>
  <c r="H137" i="26"/>
  <c r="H150" i="26"/>
  <c r="I105" i="26"/>
  <c r="I290" i="26"/>
  <c r="I196" i="26"/>
  <c r="I207" i="26"/>
  <c r="I184" i="26"/>
  <c r="I276" i="26"/>
  <c r="I150" i="26"/>
  <c r="I172" i="26"/>
  <c r="I137" i="26"/>
  <c r="H69" i="26"/>
  <c r="B38" i="2"/>
  <c r="B37" i="2"/>
  <c r="B36" i="2"/>
  <c r="B35" i="2"/>
  <c r="B34" i="2"/>
  <c r="B33" i="2"/>
  <c r="B32" i="2"/>
  <c r="B31" i="2"/>
  <c r="B30" i="2"/>
  <c r="B29" i="2"/>
  <c r="B28" i="2"/>
  <c r="B27" i="2"/>
  <c r="B26" i="2"/>
  <c r="B24" i="2"/>
  <c r="B23" i="2"/>
  <c r="B22" i="2"/>
  <c r="B21" i="2"/>
  <c r="B20" i="2"/>
  <c r="B14" i="2"/>
  <c r="B13" i="2"/>
  <c r="B12" i="2"/>
  <c r="B11" i="2"/>
  <c r="B10" i="2"/>
  <c r="B9" i="2"/>
  <c r="B8" i="2"/>
  <c r="B7" i="2"/>
  <c r="B6" i="2"/>
  <c r="B5" i="2"/>
  <c r="H708" i="3"/>
  <c r="F14" i="2" s="1"/>
  <c r="H519" i="3"/>
  <c r="H518" i="3" s="1"/>
  <c r="F11" i="2" s="1"/>
  <c r="H1020" i="3"/>
  <c r="H1016" i="3"/>
  <c r="H995" i="3"/>
  <c r="H965" i="3"/>
  <c r="H959" i="3"/>
  <c r="H937" i="3"/>
  <c r="H892" i="3"/>
  <c r="H884" i="3"/>
  <c r="H872" i="3"/>
  <c r="H745" i="3"/>
  <c r="H742" i="3"/>
  <c r="H736" i="3"/>
  <c r="H733" i="3"/>
  <c r="H715" i="3"/>
  <c r="H712" i="3"/>
  <c r="H717" i="3"/>
  <c r="H722" i="3"/>
  <c r="H727" i="3"/>
  <c r="H730" i="3"/>
  <c r="H739" i="3"/>
  <c r="H755" i="3"/>
  <c r="H754" i="3"/>
  <c r="H752" i="3"/>
  <c r="H750" i="3"/>
  <c r="H748" i="3"/>
  <c r="H861" i="3"/>
  <c r="H859" i="3"/>
  <c r="H855" i="3"/>
  <c r="H853" i="3"/>
  <c r="H847" i="3"/>
  <c r="H866" i="3"/>
  <c r="H863" i="3"/>
  <c r="H870" i="3"/>
  <c r="H876" i="3"/>
  <c r="H874" i="3"/>
  <c r="H880" i="3"/>
  <c r="H882" i="3"/>
  <c r="H886" i="3"/>
  <c r="H888" i="3"/>
  <c r="H891" i="3"/>
  <c r="H893" i="3"/>
  <c r="H894" i="3"/>
  <c r="H896" i="3"/>
  <c r="H899" i="3"/>
  <c r="H939" i="3"/>
  <c r="H935" i="3"/>
  <c r="H931" i="3"/>
  <c r="H941" i="3"/>
  <c r="H940" i="3" s="1"/>
  <c r="F29" i="2" s="1"/>
  <c r="H955" i="3"/>
  <c r="H953" i="3"/>
  <c r="H951" i="3"/>
  <c r="H949" i="3"/>
  <c r="H947" i="3"/>
  <c r="H945" i="3"/>
  <c r="H967" i="3"/>
  <c r="H963" i="3"/>
  <c r="H961" i="3"/>
  <c r="H958" i="3"/>
  <c r="H973" i="3"/>
  <c r="H971" i="3"/>
  <c r="H969" i="3"/>
  <c r="H1006" i="3"/>
  <c r="H1004" i="3"/>
  <c r="H1002" i="3"/>
  <c r="H997" i="3"/>
  <c r="H993" i="3"/>
  <c r="H1008" i="3"/>
  <c r="H1010" i="3"/>
  <c r="H1012" i="3"/>
  <c r="H1014" i="3"/>
  <c r="H1018" i="3"/>
  <c r="H1022" i="3"/>
  <c r="F37" i="2"/>
  <c r="H1033" i="3"/>
  <c r="H1035" i="3"/>
  <c r="H992" i="3" l="1"/>
  <c r="F34" i="2" s="1"/>
  <c r="H930" i="3"/>
  <c r="F28" i="2" s="1"/>
  <c r="H695" i="3"/>
  <c r="F13" i="2" s="1"/>
  <c r="I3" i="26"/>
  <c r="H3" i="26"/>
  <c r="H1007" i="3"/>
  <c r="F35" i="2" s="1"/>
  <c r="H711" i="3"/>
  <c r="F20" i="2" s="1"/>
  <c r="H1013" i="3"/>
  <c r="F36" i="2" s="1"/>
  <c r="H294" i="3"/>
  <c r="F8" i="2" s="1"/>
  <c r="H398" i="3"/>
  <c r="F10" i="2" s="1"/>
  <c r="H1032" i="3"/>
  <c r="F38" i="2" s="1"/>
  <c r="H944" i="3"/>
  <c r="F30" i="2" s="1"/>
  <c r="H9" i="3"/>
  <c r="F5" i="2" s="1"/>
  <c r="H520" i="3"/>
  <c r="F12" i="2" s="1"/>
  <c r="H957" i="3"/>
  <c r="F31" i="2" s="1"/>
  <c r="H775" i="3"/>
  <c r="F22" i="2" s="1"/>
  <c r="H381" i="3"/>
  <c r="F9" i="2" s="1"/>
  <c r="H974" i="3"/>
  <c r="F33" i="2" s="1"/>
  <c r="H61" i="3"/>
  <c r="F7" i="2" s="1"/>
  <c r="H846" i="3"/>
  <c r="F23" i="2" s="1"/>
  <c r="H29" i="3"/>
  <c r="F6" i="2" s="1"/>
  <c r="H862" i="3"/>
  <c r="H900" i="3"/>
  <c r="F27" i="2" s="1"/>
  <c r="H968" i="3"/>
  <c r="F32" i="2" s="1"/>
  <c r="H869" i="3"/>
  <c r="F26" i="2" s="1"/>
  <c r="H756" i="3"/>
  <c r="F21" i="2" s="1"/>
  <c r="F17" i="2" l="1"/>
  <c r="H4" i="26"/>
  <c r="J62" i="2" s="1"/>
  <c r="H710" i="3"/>
  <c r="H8" i="3"/>
  <c r="F51" i="2" l="1"/>
  <c r="H1037" i="3"/>
  <c r="J56" i="2" l="1"/>
  <c r="J1038" i="3"/>
  <c r="G146" i="21"/>
  <c r="C161" i="21"/>
  <c r="B42" i="2" s="1"/>
  <c r="G145" i="21"/>
  <c r="G144" i="21"/>
  <c r="C437" i="15" l="1"/>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G411" i="15"/>
  <c r="G410" i="15"/>
  <c r="G409" i="15"/>
  <c r="G408" i="15"/>
  <c r="G407" i="15"/>
  <c r="G406" i="15"/>
  <c r="G405" i="15"/>
  <c r="G404" i="15"/>
  <c r="G403" i="15"/>
  <c r="G402" i="15"/>
  <c r="G401" i="15"/>
  <c r="G400" i="15"/>
  <c r="G399" i="15"/>
  <c r="G398" i="15"/>
  <c r="G397" i="15"/>
  <c r="G396" i="15"/>
  <c r="G395" i="15"/>
  <c r="G394" i="15"/>
  <c r="G393" i="15"/>
  <c r="G392" i="15"/>
  <c r="G391" i="15"/>
  <c r="G390" i="15"/>
  <c r="G389" i="15"/>
  <c r="G388" i="15"/>
  <c r="G387" i="15"/>
  <c r="G386" i="15"/>
  <c r="C384" i="15"/>
  <c r="G383" i="15"/>
  <c r="G382" i="15"/>
  <c r="G381" i="15"/>
  <c r="G380" i="15"/>
  <c r="C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41" i="15"/>
  <c r="G340" i="15"/>
  <c r="G339" i="15"/>
  <c r="G338" i="15"/>
  <c r="G337" i="15"/>
  <c r="G336" i="15"/>
  <c r="G335" i="15"/>
  <c r="G334" i="15"/>
  <c r="G333" i="15"/>
  <c r="G332" i="15"/>
  <c r="G331" i="15"/>
  <c r="G330" i="15"/>
  <c r="G329" i="15"/>
  <c r="G328" i="15"/>
  <c r="G327" i="15"/>
  <c r="G326" i="15"/>
  <c r="G325" i="15"/>
  <c r="G324" i="15"/>
  <c r="G323" i="15"/>
  <c r="C321" i="15"/>
  <c r="G320" i="15"/>
  <c r="G319" i="15"/>
  <c r="G318" i="15"/>
  <c r="G317" i="15"/>
  <c r="G384" i="15" l="1"/>
  <c r="G369" i="15"/>
  <c r="G321" i="15"/>
  <c r="G437" i="15"/>
  <c r="C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G279" i="15"/>
  <c r="G278" i="15"/>
  <c r="G277" i="15"/>
  <c r="G276" i="15"/>
  <c r="G275" i="15"/>
  <c r="G274" i="15"/>
  <c r="G273" i="15"/>
  <c r="G272" i="15"/>
  <c r="G271" i="15"/>
  <c r="G270" i="15"/>
  <c r="G269" i="15"/>
  <c r="G268" i="15"/>
  <c r="G267" i="15"/>
  <c r="G266" i="15"/>
  <c r="G265" i="15"/>
  <c r="G264" i="15"/>
  <c r="G263" i="15"/>
  <c r="C261" i="15"/>
  <c r="G260" i="15"/>
  <c r="G259" i="15"/>
  <c r="G258" i="15"/>
  <c r="G257" i="15"/>
  <c r="C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C214" i="15"/>
  <c r="G213" i="15"/>
  <c r="G211" i="15"/>
  <c r="G210" i="15"/>
  <c r="C200" i="15"/>
  <c r="BD199" i="15"/>
  <c r="BC199" i="15"/>
  <c r="BB199" i="15"/>
  <c r="BA199" i="15"/>
  <c r="G199" i="15"/>
  <c r="BE199" i="15" s="1"/>
  <c r="BD198" i="15"/>
  <c r="BC198" i="15"/>
  <c r="BB198" i="15"/>
  <c r="BA198" i="15"/>
  <c r="G198" i="15"/>
  <c r="BE198" i="15" s="1"/>
  <c r="BD197" i="15"/>
  <c r="BC197" i="15"/>
  <c r="BB197" i="15"/>
  <c r="BA197" i="15"/>
  <c r="G197" i="15"/>
  <c r="BE197" i="15" s="1"/>
  <c r="BE196" i="15"/>
  <c r="BC196" i="15"/>
  <c r="BB196" i="15"/>
  <c r="BA196" i="15"/>
  <c r="G196" i="15"/>
  <c r="BD196" i="15" s="1"/>
  <c r="BE195" i="15"/>
  <c r="BD195" i="15"/>
  <c r="BB195" i="15"/>
  <c r="BA195" i="15"/>
  <c r="G195" i="15"/>
  <c r="BC195" i="15" s="1"/>
  <c r="BE194" i="15"/>
  <c r="BC194" i="15"/>
  <c r="BB194" i="15"/>
  <c r="BA194" i="15"/>
  <c r="G194" i="15"/>
  <c r="BD194" i="15" s="1"/>
  <c r="BE193" i="15"/>
  <c r="BD193" i="15"/>
  <c r="BB193" i="15"/>
  <c r="BA193" i="15"/>
  <c r="G193" i="15"/>
  <c r="BC193" i="15" s="1"/>
  <c r="BE192" i="15"/>
  <c r="BC192" i="15"/>
  <c r="BB192" i="15"/>
  <c r="BA192" i="15"/>
  <c r="G192" i="15"/>
  <c r="BD192" i="15" s="1"/>
  <c r="BE191" i="15"/>
  <c r="BD191" i="15"/>
  <c r="BB191" i="15"/>
  <c r="BA191" i="15"/>
  <c r="G191" i="15"/>
  <c r="BC191" i="15" s="1"/>
  <c r="BE190" i="15"/>
  <c r="BC190" i="15"/>
  <c r="BB190" i="15"/>
  <c r="BA190" i="15"/>
  <c r="G190" i="15"/>
  <c r="BD190" i="15" s="1"/>
  <c r="BE189" i="15"/>
  <c r="BD189" i="15"/>
  <c r="BC189" i="15"/>
  <c r="BB189" i="15"/>
  <c r="BA189" i="15"/>
  <c r="G189" i="15"/>
  <c r="BE188" i="15"/>
  <c r="BD188" i="15"/>
  <c r="BB188" i="15"/>
  <c r="BA188" i="15"/>
  <c r="G188" i="15"/>
  <c r="BC188" i="15" s="1"/>
  <c r="BE187" i="15"/>
  <c r="BD187" i="15"/>
  <c r="BB187" i="15"/>
  <c r="BA187" i="15"/>
  <c r="G187" i="15"/>
  <c r="BC187" i="15" s="1"/>
  <c r="BE186" i="15"/>
  <c r="BD186" i="15"/>
  <c r="BB186" i="15"/>
  <c r="BA186" i="15"/>
  <c r="G186" i="15"/>
  <c r="BC186" i="15" s="1"/>
  <c r="BE185" i="15"/>
  <c r="BD185" i="15"/>
  <c r="BB185" i="15"/>
  <c r="BA185" i="15"/>
  <c r="G185" i="15"/>
  <c r="BC185" i="15" s="1"/>
  <c r="BE184" i="15"/>
  <c r="BD184" i="15"/>
  <c r="BB184" i="15"/>
  <c r="BA184" i="15"/>
  <c r="G184" i="15"/>
  <c r="BC184" i="15" s="1"/>
  <c r="BE183" i="15"/>
  <c r="BD183" i="15"/>
  <c r="BB183" i="15"/>
  <c r="BA183" i="15"/>
  <c r="G183" i="15"/>
  <c r="BC183" i="15" s="1"/>
  <c r="BE182" i="15"/>
  <c r="BD182" i="15"/>
  <c r="BB182" i="15"/>
  <c r="BA182" i="15"/>
  <c r="G182" i="15"/>
  <c r="BC182" i="15" s="1"/>
  <c r="BE181" i="15"/>
  <c r="BD181" i="15"/>
  <c r="BB181" i="15"/>
  <c r="BA181" i="15"/>
  <c r="G181" i="15"/>
  <c r="BC181" i="15" s="1"/>
  <c r="BE180" i="15"/>
  <c r="BD180" i="15"/>
  <c r="BB180" i="15"/>
  <c r="BA180" i="15"/>
  <c r="G180" i="15"/>
  <c r="BC180" i="15" s="1"/>
  <c r="BE179" i="15"/>
  <c r="BC179" i="15"/>
  <c r="BB179" i="15"/>
  <c r="BA179" i="15"/>
  <c r="G179" i="15"/>
  <c r="BD179" i="15" s="1"/>
  <c r="BE178" i="15"/>
  <c r="BD178" i="15"/>
  <c r="BB178" i="15"/>
  <c r="BA178" i="15"/>
  <c r="G178" i="15"/>
  <c r="BC178" i="15" s="1"/>
  <c r="BE177" i="15"/>
  <c r="BC177" i="15"/>
  <c r="BB177" i="15"/>
  <c r="BA177" i="15"/>
  <c r="G177" i="15"/>
  <c r="BD177" i="15" s="1"/>
  <c r="BE176" i="15"/>
  <c r="BD176" i="15"/>
  <c r="BB176" i="15"/>
  <c r="BA176" i="15"/>
  <c r="G176" i="15"/>
  <c r="BC176" i="15" s="1"/>
  <c r="BE175" i="15"/>
  <c r="BD175" i="15"/>
  <c r="BB175" i="15"/>
  <c r="BA175" i="15"/>
  <c r="G175" i="15"/>
  <c r="BC175" i="15" s="1"/>
  <c r="BE174" i="15"/>
  <c r="BD174" i="15"/>
  <c r="BB174" i="15"/>
  <c r="BA174" i="15"/>
  <c r="G174" i="15"/>
  <c r="BC174" i="15" s="1"/>
  <c r="BE173" i="15"/>
  <c r="BD173" i="15"/>
  <c r="BB173" i="15"/>
  <c r="BA173" i="15"/>
  <c r="G173" i="15"/>
  <c r="BC173" i="15" s="1"/>
  <c r="BE172" i="15"/>
  <c r="BD172" i="15"/>
  <c r="BB172" i="15"/>
  <c r="BA172" i="15"/>
  <c r="G172" i="15"/>
  <c r="BC172" i="15" s="1"/>
  <c r="BE171" i="15"/>
  <c r="BC171" i="15"/>
  <c r="BB171" i="15"/>
  <c r="BA171" i="15"/>
  <c r="G171" i="15"/>
  <c r="BD171" i="15" s="1"/>
  <c r="BE170" i="15"/>
  <c r="BD170" i="15"/>
  <c r="BB170" i="15"/>
  <c r="BA170" i="15"/>
  <c r="G170" i="15"/>
  <c r="BC170" i="15" s="1"/>
  <c r="BE169" i="15"/>
  <c r="BC169" i="15"/>
  <c r="BB169" i="15"/>
  <c r="BA169" i="15"/>
  <c r="G169" i="15"/>
  <c r="BD169" i="15" s="1"/>
  <c r="BE168" i="15"/>
  <c r="BD168" i="15"/>
  <c r="BB168" i="15"/>
  <c r="BA168" i="15"/>
  <c r="G168" i="15"/>
  <c r="BC168" i="15" s="1"/>
  <c r="BE167" i="15"/>
  <c r="BC167" i="15"/>
  <c r="BB167" i="15"/>
  <c r="BA167" i="15"/>
  <c r="G167" i="15"/>
  <c r="BD167" i="15" s="1"/>
  <c r="BE166" i="15"/>
  <c r="BD166" i="15"/>
  <c r="BB166" i="15"/>
  <c r="BA166" i="15"/>
  <c r="G166" i="15"/>
  <c r="BC166" i="15" s="1"/>
  <c r="BE165" i="15"/>
  <c r="BD165" i="15"/>
  <c r="BB165" i="15"/>
  <c r="BA165" i="15"/>
  <c r="G165" i="15"/>
  <c r="BC165" i="15" s="1"/>
  <c r="BE164" i="15"/>
  <c r="BD164" i="15"/>
  <c r="BB164" i="15"/>
  <c r="BA164" i="15"/>
  <c r="G164" i="15"/>
  <c r="BC164" i="15" s="1"/>
  <c r="BE163" i="15"/>
  <c r="BD163" i="15"/>
  <c r="BB163" i="15"/>
  <c r="BA163" i="15"/>
  <c r="G163" i="15"/>
  <c r="BC163" i="15" s="1"/>
  <c r="BE162" i="15"/>
  <c r="BD162" i="15"/>
  <c r="BB162" i="15"/>
  <c r="BA162" i="15"/>
  <c r="G162" i="15"/>
  <c r="BC162" i="15" s="1"/>
  <c r="BE161" i="15"/>
  <c r="BD161" i="15"/>
  <c r="BB161" i="15"/>
  <c r="BA161" i="15"/>
  <c r="G161" i="15"/>
  <c r="BC161" i="15" s="1"/>
  <c r="BE160" i="15"/>
  <c r="BD160" i="15"/>
  <c r="BB160" i="15"/>
  <c r="BA160" i="15"/>
  <c r="G160" i="15"/>
  <c r="BC160" i="15" s="1"/>
  <c r="BE159" i="15"/>
  <c r="BD159" i="15"/>
  <c r="BB159" i="15"/>
  <c r="BA159" i="15"/>
  <c r="G159" i="15"/>
  <c r="BC159" i="15" s="1"/>
  <c r="BE158" i="15"/>
  <c r="BD158" i="15"/>
  <c r="BB158" i="15"/>
  <c r="BA158" i="15"/>
  <c r="G158" i="15"/>
  <c r="BC158" i="15" s="1"/>
  <c r="BE157" i="15"/>
  <c r="BC157" i="15"/>
  <c r="BB157" i="15"/>
  <c r="BA157" i="15"/>
  <c r="G157" i="15"/>
  <c r="BD157" i="15" s="1"/>
  <c r="BE156" i="15"/>
  <c r="BD156" i="15"/>
  <c r="BB156" i="15"/>
  <c r="BA156" i="15"/>
  <c r="G156" i="15"/>
  <c r="BC156" i="15" s="1"/>
  <c r="BE155" i="15"/>
  <c r="BC155" i="15"/>
  <c r="BB155" i="15"/>
  <c r="BA155" i="15"/>
  <c r="G155" i="15"/>
  <c r="BD155" i="15" s="1"/>
  <c r="BE154" i="15"/>
  <c r="BD154" i="15"/>
  <c r="BC154" i="15"/>
  <c r="BB154" i="15"/>
  <c r="BA154" i="15"/>
  <c r="G154" i="15"/>
  <c r="BE153" i="15"/>
  <c r="BC153" i="15"/>
  <c r="BB153" i="15"/>
  <c r="BA153" i="15"/>
  <c r="G153" i="15"/>
  <c r="BD153" i="15" s="1"/>
  <c r="BE152" i="15"/>
  <c r="BD152" i="15"/>
  <c r="BB152" i="15"/>
  <c r="BA152" i="15"/>
  <c r="G152" i="15"/>
  <c r="BC152" i="15" s="1"/>
  <c r="BE151" i="15"/>
  <c r="BC151" i="15"/>
  <c r="BB151" i="15"/>
  <c r="BA151" i="15"/>
  <c r="G151" i="15"/>
  <c r="BD151" i="15" s="1"/>
  <c r="BE150" i="15"/>
  <c r="BD150" i="15"/>
  <c r="BB150" i="15"/>
  <c r="BA150" i="15"/>
  <c r="G150" i="15"/>
  <c r="BC150" i="15" s="1"/>
  <c r="BE149" i="15"/>
  <c r="BC149" i="15"/>
  <c r="BB149" i="15"/>
  <c r="BA149" i="15"/>
  <c r="G149" i="15"/>
  <c r="BD149" i="15" s="1"/>
  <c r="BE148" i="15"/>
  <c r="BD148" i="15"/>
  <c r="BB148" i="15"/>
  <c r="BA148" i="15"/>
  <c r="G148" i="15"/>
  <c r="BC148" i="15" s="1"/>
  <c r="BE147" i="15"/>
  <c r="BC147" i="15"/>
  <c r="BB147" i="15"/>
  <c r="BA147" i="15"/>
  <c r="G147" i="15"/>
  <c r="BD147" i="15" s="1"/>
  <c r="BE146" i="15"/>
  <c r="BD146" i="15"/>
  <c r="BB146" i="15"/>
  <c r="BA146" i="15"/>
  <c r="G146" i="15"/>
  <c r="BC146" i="15" s="1"/>
  <c r="BE145" i="15"/>
  <c r="BC145" i="15"/>
  <c r="BB145" i="15"/>
  <c r="BA145" i="15"/>
  <c r="G145" i="15"/>
  <c r="BD145" i="15" s="1"/>
  <c r="BE144" i="15"/>
  <c r="BC144" i="15"/>
  <c r="BB144" i="15"/>
  <c r="BA144" i="15"/>
  <c r="G144" i="15"/>
  <c r="BD144" i="15" s="1"/>
  <c r="BE143" i="15"/>
  <c r="BC143" i="15"/>
  <c r="BB143" i="15"/>
  <c r="BA143" i="15"/>
  <c r="G143" i="15"/>
  <c r="BD143" i="15" s="1"/>
  <c r="BE142" i="15"/>
  <c r="BC142" i="15"/>
  <c r="BB142" i="15"/>
  <c r="BA142" i="15"/>
  <c r="G142" i="15"/>
  <c r="BD142" i="15" s="1"/>
  <c r="BE141" i="15"/>
  <c r="BC141" i="15"/>
  <c r="BB141" i="15"/>
  <c r="BA141" i="15"/>
  <c r="G141" i="15"/>
  <c r="BD141" i="15" s="1"/>
  <c r="BE140" i="15"/>
  <c r="BC140" i="15"/>
  <c r="BB140" i="15"/>
  <c r="BA140" i="15"/>
  <c r="G140" i="15"/>
  <c r="BD140" i="15" s="1"/>
  <c r="BE139" i="15"/>
  <c r="BD139" i="15"/>
  <c r="BB139" i="15"/>
  <c r="BA139" i="15"/>
  <c r="G139" i="15"/>
  <c r="BC139" i="15" s="1"/>
  <c r="BE138" i="15"/>
  <c r="BD138" i="15"/>
  <c r="BB138" i="15"/>
  <c r="BA138" i="15"/>
  <c r="G138" i="15"/>
  <c r="BC138" i="15" s="1"/>
  <c r="BE137" i="15"/>
  <c r="BC137" i="15"/>
  <c r="BB137" i="15"/>
  <c r="BA137" i="15"/>
  <c r="G137" i="15"/>
  <c r="BD137" i="15" s="1"/>
  <c r="BE136" i="15"/>
  <c r="BC136" i="15"/>
  <c r="BB136" i="15"/>
  <c r="BA136" i="15"/>
  <c r="G136" i="15"/>
  <c r="BD136" i="15" s="1"/>
  <c r="BE135" i="15"/>
  <c r="BC135" i="15"/>
  <c r="BB135" i="15"/>
  <c r="BA135" i="15"/>
  <c r="G135" i="15"/>
  <c r="BD135" i="15" s="1"/>
  <c r="BE134" i="15"/>
  <c r="BD134" i="15"/>
  <c r="BB134" i="15"/>
  <c r="BA134" i="15"/>
  <c r="G134" i="15"/>
  <c r="BC134" i="15" s="1"/>
  <c r="BE133" i="15"/>
  <c r="BC133" i="15"/>
  <c r="BB133" i="15"/>
  <c r="BA133" i="15"/>
  <c r="G133" i="15"/>
  <c r="BD133" i="15" s="1"/>
  <c r="BE132" i="15"/>
  <c r="BC132" i="15"/>
  <c r="BB132" i="15"/>
  <c r="BA132" i="15"/>
  <c r="G132" i="15"/>
  <c r="BD132" i="15" s="1"/>
  <c r="BE131" i="15"/>
  <c r="BC131" i="15"/>
  <c r="BB131" i="15"/>
  <c r="BA131" i="15"/>
  <c r="G131" i="15"/>
  <c r="BD131" i="15" s="1"/>
  <c r="BE130" i="15"/>
  <c r="BD130" i="15"/>
  <c r="BB130" i="15"/>
  <c r="BA130" i="15"/>
  <c r="G130" i="15"/>
  <c r="BC130" i="15" s="1"/>
  <c r="BE129" i="15"/>
  <c r="BD129" i="15"/>
  <c r="BB129" i="15"/>
  <c r="BA129" i="15"/>
  <c r="G129" i="15"/>
  <c r="BC129" i="15" s="1"/>
  <c r="BE128" i="15"/>
  <c r="BC128" i="15"/>
  <c r="BB128" i="15"/>
  <c r="BA128" i="15"/>
  <c r="G128" i="15"/>
  <c r="BD128" i="15" s="1"/>
  <c r="BE127" i="15"/>
  <c r="BC127" i="15"/>
  <c r="BB127" i="15"/>
  <c r="BA127" i="15"/>
  <c r="G127" i="15"/>
  <c r="BD127" i="15" s="1"/>
  <c r="BE126" i="15"/>
  <c r="BC126" i="15"/>
  <c r="BB126" i="15"/>
  <c r="BA126" i="15"/>
  <c r="G126" i="15"/>
  <c r="BD126" i="15" s="1"/>
  <c r="BE125" i="15"/>
  <c r="BD125" i="15"/>
  <c r="BB125" i="15"/>
  <c r="BA125" i="15"/>
  <c r="G125" i="15"/>
  <c r="BC125" i="15" s="1"/>
  <c r="BE124" i="15"/>
  <c r="BD124" i="15"/>
  <c r="BB124" i="15"/>
  <c r="BA124" i="15"/>
  <c r="G124" i="15"/>
  <c r="BC124" i="15" s="1"/>
  <c r="BE123" i="15"/>
  <c r="BD123" i="15"/>
  <c r="BB123" i="15"/>
  <c r="BA123" i="15"/>
  <c r="G123" i="15"/>
  <c r="BC123" i="15" s="1"/>
  <c r="BE122" i="15"/>
  <c r="BD122" i="15"/>
  <c r="BB122" i="15"/>
  <c r="BA122" i="15"/>
  <c r="G122" i="15"/>
  <c r="BC122" i="15" s="1"/>
  <c r="BE121" i="15"/>
  <c r="BD121" i="15"/>
  <c r="BB121" i="15"/>
  <c r="BA121" i="15"/>
  <c r="G121" i="15"/>
  <c r="BC121" i="15" s="1"/>
  <c r="BE120" i="15"/>
  <c r="BD120" i="15"/>
  <c r="BB120" i="15"/>
  <c r="BA120" i="15"/>
  <c r="G120" i="15"/>
  <c r="BC120" i="15" s="1"/>
  <c r="BE119" i="15"/>
  <c r="BD119" i="15"/>
  <c r="BB119" i="15"/>
  <c r="BA119" i="15"/>
  <c r="G119" i="15"/>
  <c r="BC119" i="15" s="1"/>
  <c r="BE118" i="15"/>
  <c r="BD118" i="15"/>
  <c r="BB118" i="15"/>
  <c r="BA118" i="15"/>
  <c r="G118" i="15"/>
  <c r="BC118" i="15" s="1"/>
  <c r="BE117" i="15"/>
  <c r="BD117" i="15"/>
  <c r="BB117" i="15"/>
  <c r="BA117" i="15"/>
  <c r="G117" i="15"/>
  <c r="BC117" i="15" s="1"/>
  <c r="BE116" i="15"/>
  <c r="BD116" i="15"/>
  <c r="BB116" i="15"/>
  <c r="BA116" i="15"/>
  <c r="G116" i="15"/>
  <c r="BC116" i="15" s="1"/>
  <c r="BE115" i="15"/>
  <c r="BD115" i="15"/>
  <c r="BB115" i="15"/>
  <c r="BA115" i="15"/>
  <c r="G115" i="15"/>
  <c r="BC115" i="15" s="1"/>
  <c r="BE114" i="15"/>
  <c r="BD114" i="15"/>
  <c r="BB114" i="15"/>
  <c r="BA114" i="15"/>
  <c r="G114" i="15"/>
  <c r="BC114" i="15" s="1"/>
  <c r="BE113" i="15"/>
  <c r="BD113" i="15"/>
  <c r="BB113" i="15"/>
  <c r="BA113" i="15"/>
  <c r="G113" i="15"/>
  <c r="BC113" i="15" s="1"/>
  <c r="BE112" i="15"/>
  <c r="BD112" i="15"/>
  <c r="BB112" i="15"/>
  <c r="BA112" i="15"/>
  <c r="G112" i="15"/>
  <c r="BC112" i="15" s="1"/>
  <c r="BE111" i="15"/>
  <c r="BD111" i="15"/>
  <c r="BB111" i="15"/>
  <c r="BA111" i="15"/>
  <c r="G111" i="15"/>
  <c r="BC111" i="15" s="1"/>
  <c r="BE110" i="15"/>
  <c r="BD110" i="15"/>
  <c r="BB110" i="15"/>
  <c r="BA110" i="15"/>
  <c r="G110" i="15"/>
  <c r="BC110" i="15" s="1"/>
  <c r="BE109" i="15"/>
  <c r="BD109" i="15"/>
  <c r="BB109" i="15"/>
  <c r="BA109" i="15"/>
  <c r="G109" i="15"/>
  <c r="BC109" i="15" s="1"/>
  <c r="BE108" i="15"/>
  <c r="BD108" i="15"/>
  <c r="BB108" i="15"/>
  <c r="BA108" i="15"/>
  <c r="G108" i="15"/>
  <c r="BC108" i="15" s="1"/>
  <c r="BE107" i="15"/>
  <c r="BD107" i="15"/>
  <c r="BB107" i="15"/>
  <c r="BA107" i="15"/>
  <c r="G107" i="15"/>
  <c r="BC107" i="15" s="1"/>
  <c r="BE106" i="15"/>
  <c r="BD106" i="15"/>
  <c r="BB106" i="15"/>
  <c r="BA106" i="15"/>
  <c r="G106" i="15"/>
  <c r="BC106" i="15" s="1"/>
  <c r="BE105" i="15"/>
  <c r="BD105" i="15"/>
  <c r="BB105" i="15"/>
  <c r="BA105" i="15"/>
  <c r="G105" i="15"/>
  <c r="BC105" i="15" s="1"/>
  <c r="BE104" i="15"/>
  <c r="BD104" i="15"/>
  <c r="BB104" i="15"/>
  <c r="BA104" i="15"/>
  <c r="G104" i="15"/>
  <c r="BC104" i="15" s="1"/>
  <c r="BE103" i="15"/>
  <c r="BD103" i="15"/>
  <c r="BB103" i="15"/>
  <c r="BA103" i="15"/>
  <c r="G103" i="15"/>
  <c r="BC103" i="15" s="1"/>
  <c r="BE102" i="15"/>
  <c r="BD102" i="15"/>
  <c r="BB102" i="15"/>
  <c r="BA102" i="15"/>
  <c r="G102" i="15"/>
  <c r="BC102" i="15" s="1"/>
  <c r="BD101" i="15"/>
  <c r="BC101" i="15"/>
  <c r="BB101" i="15"/>
  <c r="BA101" i="15"/>
  <c r="G101" i="15"/>
  <c r="BE101" i="15" s="1"/>
  <c r="BE100" i="15"/>
  <c r="BD100" i="15"/>
  <c r="BB100" i="15"/>
  <c r="BA100" i="15"/>
  <c r="G100" i="15"/>
  <c r="BC100" i="15" s="1"/>
  <c r="BE99" i="15"/>
  <c r="BC99" i="15"/>
  <c r="BB99" i="15"/>
  <c r="BA99" i="15"/>
  <c r="G99" i="15"/>
  <c r="BD99" i="15" s="1"/>
  <c r="BE98" i="15"/>
  <c r="BC98" i="15"/>
  <c r="BB98" i="15"/>
  <c r="BA98" i="15"/>
  <c r="G98" i="15"/>
  <c r="BD98" i="15" s="1"/>
  <c r="BE97" i="15"/>
  <c r="BC97" i="15"/>
  <c r="BB97" i="15"/>
  <c r="BA97" i="15"/>
  <c r="G97" i="15"/>
  <c r="BD97" i="15" s="1"/>
  <c r="BE96" i="15"/>
  <c r="BD96" i="15"/>
  <c r="BB96" i="15"/>
  <c r="BA96" i="15"/>
  <c r="G96" i="15"/>
  <c r="BC96" i="15" s="1"/>
  <c r="BE95" i="15"/>
  <c r="BD95" i="15"/>
  <c r="BB95" i="15"/>
  <c r="BA95" i="15"/>
  <c r="G95" i="15"/>
  <c r="BC95" i="15" s="1"/>
  <c r="BE94" i="15"/>
  <c r="BD94" i="15"/>
  <c r="BB94" i="15"/>
  <c r="BA94" i="15"/>
  <c r="G94" i="15"/>
  <c r="BC94" i="15" s="1"/>
  <c r="BE93" i="15"/>
  <c r="BD93" i="15"/>
  <c r="BB93" i="15"/>
  <c r="BA93" i="15"/>
  <c r="G93" i="15"/>
  <c r="BC93" i="15" s="1"/>
  <c r="BE92" i="15"/>
  <c r="BD92" i="15"/>
  <c r="BB92" i="15"/>
  <c r="BA92" i="15"/>
  <c r="G92" i="15"/>
  <c r="BC92" i="15" s="1"/>
  <c r="BE91" i="15"/>
  <c r="BC91" i="15"/>
  <c r="BB91" i="15"/>
  <c r="BA91" i="15"/>
  <c r="G91" i="15"/>
  <c r="BD91" i="15" s="1"/>
  <c r="BE90" i="15"/>
  <c r="BC90" i="15"/>
  <c r="BB90" i="15"/>
  <c r="BA90" i="15"/>
  <c r="G90" i="15"/>
  <c r="BD90" i="15" s="1"/>
  <c r="BE89" i="15"/>
  <c r="BC89" i="15"/>
  <c r="BB89" i="15"/>
  <c r="BA89" i="15"/>
  <c r="G89" i="15"/>
  <c r="BD89" i="15" s="1"/>
  <c r="BE88" i="15"/>
  <c r="BC88" i="15"/>
  <c r="BB88" i="15"/>
  <c r="BA88" i="15"/>
  <c r="G88" i="15"/>
  <c r="BD88" i="15" s="1"/>
  <c r="BE87" i="15"/>
  <c r="BD87" i="15"/>
  <c r="BB87" i="15"/>
  <c r="BA87" i="15"/>
  <c r="G87" i="15"/>
  <c r="BC87" i="15" s="1"/>
  <c r="BE86" i="15"/>
  <c r="BC86" i="15"/>
  <c r="BB86" i="15"/>
  <c r="BA86" i="15"/>
  <c r="G86" i="15"/>
  <c r="BD86" i="15" s="1"/>
  <c r="BE85" i="15"/>
  <c r="BD85" i="15"/>
  <c r="BB85" i="15"/>
  <c r="BA85" i="15"/>
  <c r="G85" i="15"/>
  <c r="BC85" i="15" s="1"/>
  <c r="BE84" i="15"/>
  <c r="BD84" i="15"/>
  <c r="BB84" i="15"/>
  <c r="BA84" i="15"/>
  <c r="G84" i="15"/>
  <c r="BC84" i="15" s="1"/>
  <c r="BE83" i="15"/>
  <c r="BC83" i="15"/>
  <c r="BB83" i="15"/>
  <c r="BA83" i="15"/>
  <c r="G83" i="15"/>
  <c r="BD83" i="15" s="1"/>
  <c r="BE82" i="15"/>
  <c r="BD82" i="15"/>
  <c r="BB82" i="15"/>
  <c r="BA82" i="15"/>
  <c r="G82" i="15"/>
  <c r="BC82" i="15" s="1"/>
  <c r="BE81" i="15"/>
  <c r="BC81" i="15"/>
  <c r="BB81" i="15"/>
  <c r="BA81" i="15"/>
  <c r="G81" i="15"/>
  <c r="BD81" i="15" s="1"/>
  <c r="BE80" i="15"/>
  <c r="BD80" i="15"/>
  <c r="BB80" i="15"/>
  <c r="BA80" i="15"/>
  <c r="G80" i="15"/>
  <c r="BC80" i="15" s="1"/>
  <c r="BE79" i="15"/>
  <c r="BD79" i="15"/>
  <c r="BB79" i="15"/>
  <c r="BA79" i="15"/>
  <c r="G79" i="15"/>
  <c r="BC79" i="15" s="1"/>
  <c r="BE78" i="15"/>
  <c r="BC78" i="15"/>
  <c r="BB78" i="15"/>
  <c r="BA78" i="15"/>
  <c r="G78" i="15"/>
  <c r="BD78" i="15" s="1"/>
  <c r="BE77" i="15"/>
  <c r="BC77" i="15"/>
  <c r="BB77" i="15"/>
  <c r="BA77" i="15"/>
  <c r="G77" i="15"/>
  <c r="BD77" i="15" s="1"/>
  <c r="BE76" i="15"/>
  <c r="BD76" i="15"/>
  <c r="BB76" i="15"/>
  <c r="BA76" i="15"/>
  <c r="G76" i="15"/>
  <c r="BC76" i="15" s="1"/>
  <c r="BE75" i="15"/>
  <c r="BD75" i="15"/>
  <c r="BB75" i="15"/>
  <c r="BA75" i="15"/>
  <c r="G75" i="15"/>
  <c r="BC75" i="15" s="1"/>
  <c r="BE74" i="15"/>
  <c r="BC74" i="15"/>
  <c r="BB74" i="15"/>
  <c r="BA74" i="15"/>
  <c r="G74" i="15"/>
  <c r="BD74" i="15" s="1"/>
  <c r="BE73" i="15"/>
  <c r="BC73" i="15"/>
  <c r="BB73" i="15"/>
  <c r="BA73" i="15"/>
  <c r="G73" i="15"/>
  <c r="BD73" i="15" s="1"/>
  <c r="BE72" i="15"/>
  <c r="BD72" i="15"/>
  <c r="BB72" i="15"/>
  <c r="BA72" i="15"/>
  <c r="G72" i="15"/>
  <c r="BC72" i="15" s="1"/>
  <c r="BE71" i="15"/>
  <c r="BD71" i="15"/>
  <c r="BB71" i="15"/>
  <c r="BA71" i="15"/>
  <c r="G71" i="15"/>
  <c r="BC71" i="15" s="1"/>
  <c r="BE70" i="15"/>
  <c r="BC70" i="15"/>
  <c r="BB70" i="15"/>
  <c r="BA70" i="15"/>
  <c r="G70" i="15"/>
  <c r="BD70" i="15" s="1"/>
  <c r="BE69" i="15"/>
  <c r="BD69" i="15"/>
  <c r="BB69" i="15"/>
  <c r="BA69" i="15"/>
  <c r="G69" i="15"/>
  <c r="BC69" i="15" s="1"/>
  <c r="BE68" i="15"/>
  <c r="BC68" i="15"/>
  <c r="BB68" i="15"/>
  <c r="BA68" i="15"/>
  <c r="G68" i="15"/>
  <c r="BD68" i="15" s="1"/>
  <c r="BE67" i="15"/>
  <c r="BD67" i="15"/>
  <c r="BB67" i="15"/>
  <c r="BA67" i="15"/>
  <c r="G67" i="15"/>
  <c r="BC67" i="15" s="1"/>
  <c r="BE66" i="15"/>
  <c r="BC66" i="15"/>
  <c r="BB66" i="15"/>
  <c r="BA66" i="15"/>
  <c r="G66" i="15"/>
  <c r="BD66" i="15" s="1"/>
  <c r="BE65" i="15"/>
  <c r="BD65" i="15"/>
  <c r="BB65" i="15"/>
  <c r="BA65" i="15"/>
  <c r="G65" i="15"/>
  <c r="BC65" i="15" s="1"/>
  <c r="BE64" i="15"/>
  <c r="BC64" i="15"/>
  <c r="BB64" i="15"/>
  <c r="BA64" i="15"/>
  <c r="G64" i="15"/>
  <c r="BD64" i="15" s="1"/>
  <c r="BE63" i="15"/>
  <c r="BD63" i="15"/>
  <c r="BB63" i="15"/>
  <c r="BA63" i="15"/>
  <c r="G63" i="15"/>
  <c r="BC63" i="15" s="1"/>
  <c r="BE62" i="15"/>
  <c r="BC62" i="15"/>
  <c r="BB62" i="15"/>
  <c r="BA62" i="15"/>
  <c r="G62" i="15"/>
  <c r="BD62" i="15" s="1"/>
  <c r="BE61" i="15"/>
  <c r="BD61" i="15"/>
  <c r="BB61" i="15"/>
  <c r="BA61" i="15"/>
  <c r="G61" i="15"/>
  <c r="BC61" i="15" s="1"/>
  <c r="BE60" i="15"/>
  <c r="BC60" i="15"/>
  <c r="BB60" i="15"/>
  <c r="BA60" i="15"/>
  <c r="G60" i="15"/>
  <c r="BD60" i="15" s="1"/>
  <c r="BE59" i="15"/>
  <c r="BD59" i="15"/>
  <c r="BC59" i="15"/>
  <c r="BB59" i="15"/>
  <c r="BA59" i="15"/>
  <c r="G59" i="15"/>
  <c r="BE58" i="15"/>
  <c r="BD58" i="15"/>
  <c r="BB58" i="15"/>
  <c r="BA58" i="15"/>
  <c r="G58" i="15"/>
  <c r="BC58" i="15" s="1"/>
  <c r="BE57" i="15"/>
  <c r="BC57" i="15"/>
  <c r="BB57" i="15"/>
  <c r="BA57" i="15"/>
  <c r="G57" i="15"/>
  <c r="BD57" i="15" s="1"/>
  <c r="BE56" i="15"/>
  <c r="BD56" i="15"/>
  <c r="BB56" i="15"/>
  <c r="BA56" i="15"/>
  <c r="G56" i="15"/>
  <c r="BC56" i="15" s="1"/>
  <c r="BE55" i="15"/>
  <c r="BC55" i="15"/>
  <c r="BB55" i="15"/>
  <c r="BA55" i="15"/>
  <c r="G55" i="15"/>
  <c r="BD55" i="15" s="1"/>
  <c r="BE54" i="15"/>
  <c r="BD54" i="15"/>
  <c r="BB54" i="15"/>
  <c r="BA54" i="15"/>
  <c r="G54" i="15"/>
  <c r="BC54" i="15" s="1"/>
  <c r="BE53" i="15"/>
  <c r="BC53" i="15"/>
  <c r="BB53" i="15"/>
  <c r="BA53" i="15"/>
  <c r="G53" i="15"/>
  <c r="BD53" i="15" s="1"/>
  <c r="BE52" i="15"/>
  <c r="BD52" i="15"/>
  <c r="BB52" i="15"/>
  <c r="BA52" i="15"/>
  <c r="G52" i="15"/>
  <c r="BC52" i="15" s="1"/>
  <c r="BE51" i="15"/>
  <c r="BC51" i="15"/>
  <c r="BB51" i="15"/>
  <c r="BA51" i="15"/>
  <c r="G51" i="15"/>
  <c r="BD51" i="15" s="1"/>
  <c r="BE50" i="15"/>
  <c r="BD50" i="15"/>
  <c r="BB50" i="15"/>
  <c r="BA50" i="15"/>
  <c r="G50" i="15"/>
  <c r="BC50" i="15" s="1"/>
  <c r="BE49" i="15"/>
  <c r="BC49" i="15"/>
  <c r="BB49" i="15"/>
  <c r="BA49" i="15"/>
  <c r="G49" i="15"/>
  <c r="BD49" i="15" s="1"/>
  <c r="BE48" i="15"/>
  <c r="BD48" i="15"/>
  <c r="BB48" i="15"/>
  <c r="BA48" i="15"/>
  <c r="G48" i="15"/>
  <c r="BC48" i="15" s="1"/>
  <c r="BE47" i="15"/>
  <c r="BC47" i="15"/>
  <c r="BB47" i="15"/>
  <c r="BA47" i="15"/>
  <c r="G47" i="15"/>
  <c r="BD47" i="15" s="1"/>
  <c r="BE46" i="15"/>
  <c r="BD46" i="15"/>
  <c r="BB46" i="15"/>
  <c r="BA46" i="15"/>
  <c r="G46" i="15"/>
  <c r="BC46" i="15" s="1"/>
  <c r="BE45" i="15"/>
  <c r="BC45" i="15"/>
  <c r="BB45" i="15"/>
  <c r="BA45" i="15"/>
  <c r="G45" i="15"/>
  <c r="BD45" i="15" s="1"/>
  <c r="BE44" i="15"/>
  <c r="BC44" i="15"/>
  <c r="BB44" i="15"/>
  <c r="BA44" i="15"/>
  <c r="G44" i="15"/>
  <c r="BD44" i="15" s="1"/>
  <c r="BE43" i="15"/>
  <c r="BD43" i="15"/>
  <c r="BB43" i="15"/>
  <c r="BA43" i="15"/>
  <c r="G43" i="15"/>
  <c r="BC43" i="15" s="1"/>
  <c r="BE42" i="15"/>
  <c r="BC42" i="15"/>
  <c r="BB42" i="15"/>
  <c r="BA42" i="15"/>
  <c r="G42" i="15"/>
  <c r="BD42" i="15" s="1"/>
  <c r="BE41" i="15"/>
  <c r="BC41" i="15"/>
  <c r="BB41" i="15"/>
  <c r="BA41" i="15"/>
  <c r="G41" i="15"/>
  <c r="BD41" i="15" s="1"/>
  <c r="BE40" i="15"/>
  <c r="BD40" i="15"/>
  <c r="BB40" i="15"/>
  <c r="BA40" i="15"/>
  <c r="G40" i="15"/>
  <c r="BC40" i="15" s="1"/>
  <c r="BE39" i="15"/>
  <c r="BC39" i="15"/>
  <c r="BB39" i="15"/>
  <c r="BA39" i="15"/>
  <c r="G39" i="15"/>
  <c r="BD39" i="15" s="1"/>
  <c r="BE38" i="15"/>
  <c r="BD38" i="15"/>
  <c r="BB38" i="15"/>
  <c r="BA38" i="15"/>
  <c r="G38" i="15"/>
  <c r="BC38" i="15" s="1"/>
  <c r="BE37" i="15"/>
  <c r="BC37" i="15"/>
  <c r="BB37" i="15"/>
  <c r="BA37" i="15"/>
  <c r="G37" i="15"/>
  <c r="BD37" i="15" s="1"/>
  <c r="BE36" i="15"/>
  <c r="BD36" i="15"/>
  <c r="BB36" i="15"/>
  <c r="BA36" i="15"/>
  <c r="G36" i="15"/>
  <c r="BC36" i="15" s="1"/>
  <c r="BE35" i="15"/>
  <c r="BC35" i="15"/>
  <c r="BB35" i="15"/>
  <c r="BA35" i="15"/>
  <c r="G35" i="15"/>
  <c r="BD35" i="15" s="1"/>
  <c r="BE34" i="15"/>
  <c r="BD34" i="15"/>
  <c r="BB34" i="15"/>
  <c r="BA34" i="15"/>
  <c r="G34" i="15"/>
  <c r="BC34" i="15" s="1"/>
  <c r="BE33" i="15"/>
  <c r="BC33" i="15"/>
  <c r="BB33" i="15"/>
  <c r="BA33" i="15"/>
  <c r="G33" i="15"/>
  <c r="BD33" i="15" s="1"/>
  <c r="BE32" i="15"/>
  <c r="BD32" i="15"/>
  <c r="BB32" i="15"/>
  <c r="BA32" i="15"/>
  <c r="G32" i="15"/>
  <c r="BC32" i="15" s="1"/>
  <c r="BE31" i="15"/>
  <c r="BC31" i="15"/>
  <c r="BB31" i="15"/>
  <c r="BA31" i="15"/>
  <c r="G31" i="15"/>
  <c r="BD31" i="15" s="1"/>
  <c r="BE30" i="15"/>
  <c r="BD30" i="15"/>
  <c r="BB30" i="15"/>
  <c r="BA30" i="15"/>
  <c r="G30" i="15"/>
  <c r="BC30" i="15" s="1"/>
  <c r="BE29" i="15"/>
  <c r="BC29" i="15"/>
  <c r="BB29" i="15"/>
  <c r="BA29" i="15"/>
  <c r="G29" i="15"/>
  <c r="BD29" i="15" s="1"/>
  <c r="BE28" i="15"/>
  <c r="BD28" i="15"/>
  <c r="BB28" i="15"/>
  <c r="BA28" i="15"/>
  <c r="G28" i="15"/>
  <c r="BC28" i="15" s="1"/>
  <c r="BE27" i="15"/>
  <c r="BC27" i="15"/>
  <c r="BB27" i="15"/>
  <c r="BA27" i="15"/>
  <c r="G27" i="15"/>
  <c r="BD27" i="15" s="1"/>
  <c r="BE26" i="15"/>
  <c r="BD26" i="15"/>
  <c r="BB26" i="15"/>
  <c r="BA26" i="15"/>
  <c r="G26" i="15"/>
  <c r="BC26" i="15" s="1"/>
  <c r="BE25" i="15"/>
  <c r="BC25" i="15"/>
  <c r="BB25" i="15"/>
  <c r="BA25" i="15"/>
  <c r="G25" i="15"/>
  <c r="BD25" i="15" s="1"/>
  <c r="BE24" i="15"/>
  <c r="BC24" i="15"/>
  <c r="BB24" i="15"/>
  <c r="BA24" i="15"/>
  <c r="G24" i="15"/>
  <c r="BD24" i="15" s="1"/>
  <c r="BE23" i="15"/>
  <c r="BC23" i="15"/>
  <c r="BB23" i="15"/>
  <c r="BA23" i="15"/>
  <c r="G23" i="15"/>
  <c r="BD23" i="15" s="1"/>
  <c r="BE22" i="15"/>
  <c r="BD22" i="15"/>
  <c r="BB22" i="15"/>
  <c r="BA22" i="15"/>
  <c r="G22" i="15"/>
  <c r="BC22" i="15" s="1"/>
  <c r="BE21" i="15"/>
  <c r="BC21" i="15"/>
  <c r="BB21" i="15"/>
  <c r="BA21" i="15"/>
  <c r="G21" i="15"/>
  <c r="BD21" i="15" s="1"/>
  <c r="BE20" i="15"/>
  <c r="BD20" i="15"/>
  <c r="BB20" i="15"/>
  <c r="BA20" i="15"/>
  <c r="G20" i="15"/>
  <c r="BC20" i="15" s="1"/>
  <c r="BE19" i="15"/>
  <c r="BC19" i="15"/>
  <c r="BB19" i="15"/>
  <c r="BA19" i="15"/>
  <c r="G19" i="15"/>
  <c r="BD19" i="15" s="1"/>
  <c r="BE18" i="15"/>
  <c r="BD18" i="15"/>
  <c r="BB18" i="15"/>
  <c r="BA18" i="15"/>
  <c r="G18" i="15"/>
  <c r="BC18" i="15" s="1"/>
  <c r="BE17" i="15"/>
  <c r="BC17" i="15"/>
  <c r="BB17" i="15"/>
  <c r="BA17" i="15"/>
  <c r="G17" i="15"/>
  <c r="BD17" i="15" s="1"/>
  <c r="BE16" i="15"/>
  <c r="BD16" i="15"/>
  <c r="BB16" i="15"/>
  <c r="BA16" i="15"/>
  <c r="G16" i="15"/>
  <c r="BC16" i="15" s="1"/>
  <c r="BE15" i="15"/>
  <c r="BD15" i="15"/>
  <c r="BB15" i="15"/>
  <c r="BA15" i="15"/>
  <c r="G15" i="15"/>
  <c r="BC15" i="15" s="1"/>
  <c r="BE14" i="15"/>
  <c r="BD14" i="15"/>
  <c r="BB14" i="15"/>
  <c r="BA14" i="15"/>
  <c r="G14" i="15"/>
  <c r="BE13" i="15"/>
  <c r="BD13" i="15"/>
  <c r="BB13" i="15"/>
  <c r="BA13" i="15"/>
  <c r="G13" i="15"/>
  <c r="BC13" i="15" s="1"/>
  <c r="C11" i="15"/>
  <c r="BE10" i="15"/>
  <c r="BD10" i="15"/>
  <c r="BC10" i="15"/>
  <c r="BB10" i="15"/>
  <c r="G10" i="15"/>
  <c r="BA10" i="15" s="1"/>
  <c r="BE9" i="15"/>
  <c r="BD9" i="15"/>
  <c r="BC9" i="15"/>
  <c r="BB9" i="15"/>
  <c r="G9" i="15"/>
  <c r="BA9" i="15" s="1"/>
  <c r="BE8" i="15"/>
  <c r="BD8" i="15"/>
  <c r="BC8" i="15"/>
  <c r="BB8" i="15"/>
  <c r="G8" i="15"/>
  <c r="BA8" i="15" s="1"/>
  <c r="BE7" i="15"/>
  <c r="BD7" i="15"/>
  <c r="BC7" i="15"/>
  <c r="BB7" i="15"/>
  <c r="G7" i="15"/>
  <c r="G438" i="15" l="1"/>
  <c r="G261" i="15"/>
  <c r="BC11" i="15"/>
  <c r="BB200" i="15"/>
  <c r="G11" i="15"/>
  <c r="G250" i="15"/>
  <c r="G310" i="15"/>
  <c r="G370" i="15"/>
  <c r="BB11" i="15"/>
  <c r="BE200" i="15"/>
  <c r="G214" i="15"/>
  <c r="BD11" i="15"/>
  <c r="BE11" i="15"/>
  <c r="G200" i="15"/>
  <c r="G201" i="15" s="1"/>
  <c r="BA200" i="15"/>
  <c r="BC14" i="15"/>
  <c r="BC200" i="15" s="1"/>
  <c r="BD200" i="15"/>
  <c r="BA7" i="15"/>
  <c r="BA11" i="15" s="1"/>
  <c r="G7" i="25"/>
  <c r="G8" i="25"/>
  <c r="G9" i="25"/>
  <c r="G10" i="25"/>
  <c r="G11" i="25"/>
  <c r="G12" i="25"/>
  <c r="G13" i="25"/>
  <c r="G6" i="25"/>
  <c r="G311" i="15" l="1"/>
  <c r="G251" i="15"/>
  <c r="G440" i="15" s="1"/>
  <c r="K519" i="16"/>
  <c r="I510" i="16"/>
  <c r="J510" i="16"/>
  <c r="I509" i="16"/>
  <c r="J509" i="16"/>
  <c r="K482" i="16"/>
  <c r="I473" i="16"/>
  <c r="J473" i="16"/>
  <c r="I472" i="16"/>
  <c r="J472" i="16"/>
  <c r="I471" i="16"/>
  <c r="J471" i="16"/>
  <c r="I469" i="16"/>
  <c r="J469" i="16"/>
  <c r="K442" i="16"/>
  <c r="I430" i="16"/>
  <c r="J430" i="16"/>
  <c r="I428" i="16"/>
  <c r="J428" i="16"/>
  <c r="I427" i="16"/>
  <c r="J427" i="16"/>
  <c r="I425" i="16"/>
  <c r="J425" i="16"/>
  <c r="I421" i="16"/>
  <c r="J421" i="16"/>
  <c r="I419" i="16"/>
  <c r="J419" i="16"/>
  <c r="I417" i="16"/>
  <c r="J417" i="16"/>
  <c r="I414" i="16"/>
  <c r="J414" i="16"/>
  <c r="K382" i="16"/>
  <c r="I370" i="16"/>
  <c r="J370" i="16"/>
  <c r="I366" i="16"/>
  <c r="J366" i="16"/>
  <c r="I365" i="16"/>
  <c r="J365" i="16"/>
  <c r="I362" i="16"/>
  <c r="J362" i="16"/>
  <c r="I358" i="16"/>
  <c r="J358" i="16"/>
  <c r="I356" i="16"/>
  <c r="J356" i="16"/>
  <c r="I355" i="16"/>
  <c r="J355" i="16"/>
  <c r="I353" i="16"/>
  <c r="J353" i="16"/>
  <c r="I352" i="16"/>
  <c r="J352" i="16"/>
  <c r="I351" i="16"/>
  <c r="J351" i="16"/>
  <c r="I348" i="16"/>
  <c r="J348" i="16"/>
  <c r="I346" i="16"/>
  <c r="J346" i="16"/>
  <c r="I345" i="16"/>
  <c r="J345" i="16"/>
  <c r="I308" i="16"/>
  <c r="J308" i="16"/>
  <c r="I305" i="16"/>
  <c r="J305" i="16"/>
  <c r="I304" i="16"/>
  <c r="J304" i="16"/>
  <c r="I303" i="16"/>
  <c r="J303" i="16"/>
  <c r="I301" i="16"/>
  <c r="J301" i="16"/>
  <c r="I300" i="16"/>
  <c r="J300" i="16"/>
  <c r="I295" i="16"/>
  <c r="J295" i="16"/>
  <c r="I293" i="16"/>
  <c r="J293" i="16"/>
  <c r="I292" i="16"/>
  <c r="J292" i="16"/>
  <c r="I289" i="16"/>
  <c r="J289" i="16"/>
  <c r="I285" i="16"/>
  <c r="J285" i="16"/>
  <c r="I284" i="16"/>
  <c r="J284" i="16"/>
  <c r="I282" i="16"/>
  <c r="J282" i="16"/>
  <c r="I281" i="16"/>
  <c r="J281" i="16"/>
  <c r="I280" i="16"/>
  <c r="J280" i="16"/>
  <c r="I279" i="16"/>
  <c r="J279" i="16"/>
  <c r="I278" i="16"/>
  <c r="J278" i="16"/>
  <c r="I277" i="16"/>
  <c r="J277" i="16"/>
  <c r="I275" i="16"/>
  <c r="J275" i="16"/>
  <c r="I274" i="16"/>
  <c r="J274" i="16"/>
  <c r="I273" i="16"/>
  <c r="J273" i="16"/>
  <c r="I271" i="16"/>
  <c r="J271" i="16"/>
  <c r="I270" i="16"/>
  <c r="J270" i="16"/>
  <c r="I269" i="16"/>
  <c r="J269" i="16"/>
  <c r="I268" i="16"/>
  <c r="J268" i="16"/>
  <c r="I266" i="16"/>
  <c r="J266" i="16"/>
  <c r="I263" i="16"/>
  <c r="J263" i="16"/>
  <c r="I262" i="16"/>
  <c r="J262" i="16"/>
  <c r="I261" i="16"/>
  <c r="J261" i="16"/>
  <c r="I259" i="16"/>
  <c r="J259" i="16"/>
  <c r="I258" i="16"/>
  <c r="J258" i="16"/>
  <c r="K231" i="16"/>
  <c r="I220" i="16"/>
  <c r="J220" i="16"/>
  <c r="I219" i="16"/>
  <c r="J219" i="16"/>
  <c r="I217" i="16"/>
  <c r="J217" i="16"/>
  <c r="I216" i="16"/>
  <c r="J216" i="16"/>
  <c r="I215" i="16"/>
  <c r="J215" i="16"/>
  <c r="I214" i="16"/>
  <c r="J214" i="16"/>
  <c r="I213" i="16"/>
  <c r="J213" i="16"/>
  <c r="I212" i="16"/>
  <c r="J212" i="16"/>
  <c r="I208" i="16"/>
  <c r="J208" i="16"/>
  <c r="I207" i="16"/>
  <c r="J207" i="16"/>
  <c r="I205" i="16"/>
  <c r="J205" i="16"/>
  <c r="I203" i="16"/>
  <c r="J203" i="16"/>
  <c r="I202" i="16"/>
  <c r="J202" i="16"/>
  <c r="I200" i="16"/>
  <c r="J200" i="16"/>
  <c r="I199" i="16"/>
  <c r="J199" i="16"/>
  <c r="I195" i="16"/>
  <c r="J195" i="16"/>
  <c r="I193" i="16"/>
  <c r="J193" i="16"/>
  <c r="I192" i="16"/>
  <c r="J192" i="16"/>
  <c r="I191" i="16"/>
  <c r="J191" i="16"/>
  <c r="I189" i="16"/>
  <c r="J189" i="16"/>
  <c r="I188" i="16"/>
  <c r="J188" i="16"/>
  <c r="I187" i="16"/>
  <c r="J187" i="16"/>
  <c r="I185" i="16"/>
  <c r="J185" i="16"/>
  <c r="I184" i="16"/>
  <c r="J184" i="16"/>
  <c r="I183" i="16"/>
  <c r="J183" i="16"/>
  <c r="I182" i="16"/>
  <c r="J182" i="16"/>
  <c r="I181" i="16"/>
  <c r="J181" i="16"/>
  <c r="I178" i="16"/>
  <c r="J178" i="16"/>
  <c r="I177" i="16"/>
  <c r="J177" i="16"/>
  <c r="I175" i="16"/>
  <c r="J175" i="16"/>
  <c r="I173" i="16"/>
  <c r="J173" i="16"/>
  <c r="I171" i="16"/>
  <c r="J171" i="16"/>
  <c r="K145" i="16"/>
  <c r="I134" i="16"/>
  <c r="J134" i="16"/>
  <c r="I132" i="16"/>
  <c r="J132" i="16"/>
  <c r="I130" i="16"/>
  <c r="J130" i="16"/>
  <c r="I128" i="16"/>
  <c r="J128" i="16"/>
  <c r="I127" i="16"/>
  <c r="J127" i="16"/>
  <c r="I126" i="16"/>
  <c r="J126" i="16"/>
  <c r="I125" i="16"/>
  <c r="J125" i="16"/>
  <c r="K95" i="16"/>
  <c r="I85" i="16"/>
  <c r="J85" i="16"/>
  <c r="I84" i="16"/>
  <c r="J84" i="16"/>
  <c r="I83" i="16"/>
  <c r="J83" i="16"/>
  <c r="I82" i="16"/>
  <c r="J82" i="16"/>
  <c r="I81" i="16"/>
  <c r="J81" i="16"/>
  <c r="I80" i="16"/>
  <c r="J80" i="16"/>
  <c r="I78" i="16"/>
  <c r="J78" i="16"/>
  <c r="I77" i="16"/>
  <c r="J77" i="16"/>
  <c r="I76" i="16"/>
  <c r="J76" i="16"/>
  <c r="I71" i="16"/>
  <c r="J71" i="16"/>
  <c r="I70" i="16"/>
  <c r="J70" i="16"/>
  <c r="I69" i="16"/>
  <c r="J69" i="16"/>
  <c r="I67" i="16"/>
  <c r="J67" i="16"/>
  <c r="I66" i="16"/>
  <c r="J66" i="16"/>
  <c r="I65" i="16"/>
  <c r="J65" i="16"/>
  <c r="I64" i="16"/>
  <c r="J64" i="16"/>
  <c r="I63" i="16"/>
  <c r="J63" i="16"/>
  <c r="I59" i="16"/>
  <c r="J59" i="16"/>
  <c r="I57" i="16"/>
  <c r="J57" i="16"/>
  <c r="I56" i="16"/>
  <c r="J56" i="16"/>
  <c r="I54" i="16"/>
  <c r="J54" i="16"/>
  <c r="I50" i="16"/>
  <c r="J50" i="16"/>
  <c r="I48" i="16"/>
  <c r="J48" i="16"/>
  <c r="I47" i="16"/>
  <c r="J47" i="16"/>
  <c r="I45" i="16"/>
  <c r="J45" i="16"/>
  <c r="I44" i="16"/>
  <c r="J44" i="16"/>
  <c r="I42" i="16"/>
  <c r="J42" i="16"/>
  <c r="I41" i="16"/>
  <c r="J41" i="16"/>
  <c r="I40" i="16"/>
  <c r="J40" i="16"/>
  <c r="I37" i="16"/>
  <c r="J37" i="16"/>
  <c r="I36" i="16"/>
  <c r="J36" i="16"/>
  <c r="I34" i="16"/>
  <c r="J34" i="16"/>
  <c r="I32" i="16"/>
  <c r="J32" i="16"/>
  <c r="I30" i="16"/>
  <c r="J30" i="16"/>
  <c r="I28" i="16"/>
  <c r="J28" i="16"/>
  <c r="I26" i="16"/>
  <c r="J26" i="16"/>
  <c r="I25" i="16"/>
  <c r="J25" i="16"/>
  <c r="I24" i="16"/>
  <c r="J24" i="16"/>
  <c r="I23" i="16"/>
  <c r="J23" i="16"/>
  <c r="I22" i="16"/>
  <c r="J22" i="16"/>
  <c r="J63" i="2" l="1"/>
  <c r="F54" i="2"/>
  <c r="J61" i="2"/>
  <c r="F50" i="2"/>
  <c r="K528" i="16"/>
  <c r="K37" i="16"/>
  <c r="K45" i="16"/>
  <c r="K50" i="16"/>
  <c r="K25" i="16"/>
  <c r="K185" i="16"/>
  <c r="K42" i="16"/>
  <c r="K48" i="16"/>
  <c r="K56" i="16"/>
  <c r="K65" i="16"/>
  <c r="K70" i="16"/>
  <c r="K78" i="16"/>
  <c r="K262" i="16"/>
  <c r="K353" i="16"/>
  <c r="K193" i="16"/>
  <c r="K278" i="16"/>
  <c r="K54" i="16"/>
  <c r="K64" i="16"/>
  <c r="K67" i="16"/>
  <c r="K76" i="16"/>
  <c r="K173" i="16"/>
  <c r="K208" i="16"/>
  <c r="K366" i="16"/>
  <c r="K258" i="16"/>
  <c r="K282" i="16"/>
  <c r="K205" i="16"/>
  <c r="K24" i="16"/>
  <c r="K69" i="16"/>
  <c r="K77" i="16"/>
  <c r="K189" i="16"/>
  <c r="K207" i="16"/>
  <c r="K23" i="16"/>
  <c r="K63" i="16"/>
  <c r="K66" i="16"/>
  <c r="K71" i="16"/>
  <c r="K84" i="16"/>
  <c r="K126" i="16"/>
  <c r="K270" i="16"/>
  <c r="K480" i="16"/>
  <c r="K188" i="16"/>
  <c r="K266" i="16"/>
  <c r="K316" i="16"/>
  <c r="K285" i="16"/>
  <c r="K292" i="16"/>
  <c r="K300" i="16"/>
  <c r="K427" i="16"/>
  <c r="K181" i="16"/>
  <c r="K200" i="16"/>
  <c r="K274" i="16"/>
  <c r="K440" i="16"/>
  <c r="K36" i="16"/>
  <c r="K41" i="16"/>
  <c r="K47" i="16"/>
  <c r="K127" i="16"/>
  <c r="K192" i="16"/>
  <c r="K280" i="16"/>
  <c r="K351" i="16"/>
  <c r="K417" i="16"/>
  <c r="K481" i="16"/>
  <c r="K518" i="16"/>
  <c r="K356" i="16"/>
  <c r="K125" i="16"/>
  <c r="K175" i="16"/>
  <c r="K191" i="16"/>
  <c r="K212" i="16"/>
  <c r="K269" i="16"/>
  <c r="K281" i="16"/>
  <c r="K348" i="16"/>
  <c r="K271" i="16"/>
  <c r="K34" i="16"/>
  <c r="K44" i="16"/>
  <c r="K183" i="16"/>
  <c r="K187" i="16"/>
  <c r="K215" i="16"/>
  <c r="K217" i="16"/>
  <c r="K275" i="16"/>
  <c r="K345" i="16"/>
  <c r="K346" i="16"/>
  <c r="K509" i="16"/>
  <c r="K510" i="16"/>
  <c r="K517" i="16"/>
  <c r="K472" i="16"/>
  <c r="K473" i="16"/>
  <c r="K469" i="16"/>
  <c r="K471" i="16"/>
  <c r="K419" i="16"/>
  <c r="K425" i="16"/>
  <c r="K414" i="16"/>
  <c r="K428" i="16"/>
  <c r="K430" i="16"/>
  <c r="K441" i="16"/>
  <c r="K421" i="16"/>
  <c r="K365" i="16"/>
  <c r="K381" i="16"/>
  <c r="K362" i="16"/>
  <c r="K352" i="16"/>
  <c r="K355" i="16"/>
  <c r="K370" i="16"/>
  <c r="K358" i="16"/>
  <c r="K380" i="16"/>
  <c r="K277" i="16"/>
  <c r="K268" i="16"/>
  <c r="K259" i="16"/>
  <c r="K293" i="16"/>
  <c r="K301" i="16"/>
  <c r="K261" i="16"/>
  <c r="K284" i="16"/>
  <c r="K289" i="16"/>
  <c r="K295" i="16"/>
  <c r="K304" i="16"/>
  <c r="K305" i="16"/>
  <c r="K263" i="16"/>
  <c r="K279" i="16"/>
  <c r="K303" i="16"/>
  <c r="K308" i="16"/>
  <c r="K273" i="16"/>
  <c r="K315" i="16"/>
  <c r="K178" i="16"/>
  <c r="K171" i="16"/>
  <c r="K184" i="16"/>
  <c r="K203" i="16"/>
  <c r="K177" i="16"/>
  <c r="K195" i="16"/>
  <c r="K216" i="16"/>
  <c r="K220" i="16"/>
  <c r="K213" i="16"/>
  <c r="K230" i="16"/>
  <c r="K199" i="16"/>
  <c r="K219" i="16"/>
  <c r="K182" i="16"/>
  <c r="K202" i="16"/>
  <c r="K214" i="16"/>
  <c r="K229" i="16"/>
  <c r="K132" i="16"/>
  <c r="K128" i="16"/>
  <c r="K144" i="16"/>
  <c r="K134" i="16"/>
  <c r="K130" i="16"/>
  <c r="K143" i="16"/>
  <c r="K32" i="16"/>
  <c r="K93" i="16"/>
  <c r="K59" i="16"/>
  <c r="K81" i="16"/>
  <c r="K85" i="16"/>
  <c r="K28" i="16"/>
  <c r="K40" i="16"/>
  <c r="K82" i="16"/>
  <c r="K26" i="16"/>
  <c r="K80" i="16"/>
  <c r="K57" i="16"/>
  <c r="K30" i="16"/>
  <c r="K83" i="16"/>
  <c r="K94" i="16"/>
  <c r="K22" i="16"/>
  <c r="K526" i="16" l="1"/>
  <c r="K98" i="16"/>
  <c r="K527" i="16"/>
  <c r="K385" i="16"/>
  <c r="K485" i="16"/>
  <c r="K320" i="16"/>
  <c r="K148" i="16"/>
  <c r="K234" i="16"/>
  <c r="K445" i="16"/>
  <c r="K522" i="16"/>
  <c r="G168" i="20"/>
  <c r="G72" i="20"/>
  <c r="G73" i="20"/>
  <c r="G74" i="20"/>
  <c r="G65" i="20"/>
  <c r="G53" i="20"/>
  <c r="G57" i="20"/>
  <c r="G58" i="20"/>
  <c r="G41" i="20"/>
  <c r="G42" i="20"/>
  <c r="G35" i="20"/>
  <c r="G10" i="22"/>
  <c r="G11" i="22"/>
  <c r="G12" i="22"/>
  <c r="G13" i="22"/>
  <c r="G14" i="22"/>
  <c r="G15" i="22"/>
  <c r="G17" i="22"/>
  <c r="G18" i="22"/>
  <c r="G19" i="22"/>
  <c r="G20" i="22"/>
  <c r="G21" i="22"/>
  <c r="G23" i="22"/>
  <c r="G24" i="22"/>
  <c r="G25" i="22"/>
  <c r="G26" i="22"/>
  <c r="G28" i="22"/>
  <c r="G29" i="22"/>
  <c r="G30" i="22"/>
  <c r="G31" i="22"/>
  <c r="G33" i="22"/>
  <c r="G34" i="22"/>
  <c r="G35" i="22"/>
  <c r="G36" i="22"/>
  <c r="G37" i="22"/>
  <c r="G39" i="22"/>
  <c r="G40" i="22"/>
  <c r="G41" i="22"/>
  <c r="G42" i="22"/>
  <c r="G43" i="22"/>
  <c r="G46" i="22"/>
  <c r="G47" i="22"/>
  <c r="G48" i="22"/>
  <c r="G50" i="22"/>
  <c r="G51" i="22"/>
  <c r="G52" i="22"/>
  <c r="G53" i="22"/>
  <c r="G54" i="22"/>
  <c r="G56" i="22"/>
  <c r="G57" i="22"/>
  <c r="G58" i="22"/>
  <c r="G59" i="22"/>
  <c r="G60" i="22"/>
  <c r="G61" i="22"/>
  <c r="G62" i="22"/>
  <c r="G63" i="22"/>
  <c r="G64" i="22"/>
  <c r="G65" i="22"/>
  <c r="G66" i="22"/>
  <c r="G67" i="22"/>
  <c r="G68" i="22"/>
  <c r="G70" i="22"/>
  <c r="G71" i="22"/>
  <c r="G73" i="22"/>
  <c r="G74" i="22"/>
  <c r="G75" i="22"/>
  <c r="G76" i="22"/>
  <c r="G77" i="22"/>
  <c r="G78" i="22"/>
  <c r="G79" i="22"/>
  <c r="G80" i="22"/>
  <c r="G82" i="22"/>
  <c r="G83" i="22"/>
  <c r="G84" i="22"/>
  <c r="G85" i="22"/>
  <c r="G86" i="22"/>
  <c r="G87" i="22"/>
  <c r="G88" i="22"/>
  <c r="G90" i="22"/>
  <c r="G91" i="22"/>
  <c r="G92" i="22"/>
  <c r="G93" i="22"/>
  <c r="G94" i="22"/>
  <c r="G95" i="22"/>
  <c r="G96" i="22"/>
  <c r="G98" i="22"/>
  <c r="G99" i="22"/>
  <c r="G100" i="22"/>
  <c r="G101" i="22"/>
  <c r="G102" i="22"/>
  <c r="G103" i="22"/>
  <c r="G105" i="22"/>
  <c r="G106" i="22"/>
  <c r="G107" i="22"/>
  <c r="G108" i="22"/>
  <c r="G109" i="22"/>
  <c r="G110" i="22"/>
  <c r="G111" i="22"/>
  <c r="G112" i="22"/>
  <c r="G113" i="22"/>
  <c r="G114" i="22"/>
  <c r="G116" i="22"/>
  <c r="G117" i="22"/>
  <c r="G118" i="22"/>
  <c r="G119" i="22"/>
  <c r="G121" i="22"/>
  <c r="G122" i="22"/>
  <c r="G125" i="22"/>
  <c r="G126" i="22"/>
  <c r="G128" i="22"/>
  <c r="G129" i="22"/>
  <c r="G130" i="22"/>
  <c r="G131" i="22"/>
  <c r="G132" i="22"/>
  <c r="G133" i="22"/>
  <c r="G134" i="22"/>
  <c r="G135" i="22"/>
  <c r="G136" i="22"/>
  <c r="G137" i="22"/>
  <c r="G138" i="22"/>
  <c r="G9" i="22"/>
  <c r="G180" i="22"/>
  <c r="G179" i="22"/>
  <c r="G178" i="22"/>
  <c r="G177" i="22"/>
  <c r="G176" i="22"/>
  <c r="G175" i="22"/>
  <c r="G174" i="22"/>
  <c r="G172" i="22"/>
  <c r="G171" i="22"/>
  <c r="G170" i="22"/>
  <c r="G169" i="22"/>
  <c r="G168" i="22"/>
  <c r="G166" i="22"/>
  <c r="G165" i="22"/>
  <c r="G164" i="22"/>
  <c r="G163" i="22"/>
  <c r="G162" i="22"/>
  <c r="G159" i="22"/>
  <c r="G158" i="22"/>
  <c r="G157" i="22"/>
  <c r="G156" i="22"/>
  <c r="G154" i="22"/>
  <c r="G153" i="22"/>
  <c r="G152" i="22"/>
  <c r="G151" i="22"/>
  <c r="G150" i="22"/>
  <c r="G140" i="22" l="1"/>
  <c r="K531" i="16"/>
  <c r="F24" i="2" s="1"/>
  <c r="G202" i="21"/>
  <c r="G274" i="21"/>
  <c r="G275" i="21"/>
  <c r="G142" i="21"/>
  <c r="G313" i="21"/>
  <c r="G314" i="21"/>
  <c r="G315" i="21"/>
  <c r="G316" i="21"/>
  <c r="G317" i="21"/>
  <c r="G190" i="22" l="1"/>
  <c r="J58" i="2"/>
  <c r="G110" i="23"/>
  <c r="G109" i="23"/>
  <c r="G108" i="23"/>
  <c r="G107" i="23"/>
  <c r="G106" i="23"/>
  <c r="G105" i="23"/>
  <c r="G104" i="23"/>
  <c r="G102" i="23"/>
  <c r="G101" i="23"/>
  <c r="G99" i="23"/>
  <c r="G98" i="23"/>
  <c r="G97" i="23"/>
  <c r="G96" i="23"/>
  <c r="G94" i="23"/>
  <c r="G93" i="23"/>
  <c r="G92" i="23"/>
  <c r="G91" i="23"/>
  <c r="G90" i="23"/>
  <c r="G88" i="23"/>
  <c r="G86" i="23"/>
  <c r="G85" i="23"/>
  <c r="G84" i="23"/>
  <c r="G83" i="23"/>
  <c r="G82" i="23"/>
  <c r="G81" i="23"/>
  <c r="G80" i="23"/>
  <c r="G76" i="23"/>
  <c r="G75" i="23"/>
  <c r="G73" i="23"/>
  <c r="G71" i="23"/>
  <c r="G69" i="23"/>
  <c r="G65" i="23"/>
  <c r="G64" i="23"/>
  <c r="G62" i="23"/>
  <c r="G61" i="23"/>
  <c r="G59" i="23"/>
  <c r="G58" i="23"/>
  <c r="G56" i="23"/>
  <c r="G55" i="23"/>
  <c r="G51" i="23"/>
  <c r="G50" i="23"/>
  <c r="G49" i="23"/>
  <c r="G48" i="23"/>
  <c r="G46" i="23"/>
  <c r="G45" i="23"/>
  <c r="G44" i="23"/>
  <c r="G43" i="23"/>
  <c r="G42" i="23"/>
  <c r="G40" i="23"/>
  <c r="G38" i="23"/>
  <c r="G37" i="23"/>
  <c r="G33" i="23"/>
  <c r="G32" i="23"/>
  <c r="G31" i="23"/>
  <c r="G30" i="23"/>
  <c r="G29" i="23"/>
  <c r="G27" i="23"/>
  <c r="G26" i="23"/>
  <c r="G24" i="23"/>
  <c r="G23" i="23"/>
  <c r="G22" i="23"/>
  <c r="G20" i="23"/>
  <c r="G19" i="23"/>
  <c r="G18" i="23"/>
  <c r="G17" i="23"/>
  <c r="G16" i="23"/>
  <c r="G15" i="23"/>
  <c r="G14" i="23"/>
  <c r="G13" i="23"/>
  <c r="G12" i="23"/>
  <c r="G11" i="23"/>
  <c r="G10" i="23"/>
  <c r="G9" i="23"/>
  <c r="G8" i="23"/>
  <c r="G7" i="23"/>
  <c r="F53" i="2" l="1"/>
  <c r="J60" i="2"/>
  <c r="G78" i="23"/>
  <c r="G35" i="23"/>
  <c r="G67" i="23"/>
  <c r="G53" i="23"/>
  <c r="G5" i="23"/>
  <c r="G111" i="23" l="1"/>
  <c r="G139" i="21"/>
  <c r="G140" i="21"/>
  <c r="G141" i="21"/>
  <c r="G236" i="20"/>
  <c r="G235" i="20"/>
  <c r="G234" i="20"/>
  <c r="G233" i="20"/>
  <c r="G232" i="20"/>
  <c r="G231" i="20"/>
  <c r="G230" i="20"/>
  <c r="G228" i="20"/>
  <c r="G227" i="20"/>
  <c r="G223" i="20"/>
  <c r="G222" i="20"/>
  <c r="G221" i="20"/>
  <c r="G220" i="20"/>
  <c r="G219" i="20"/>
  <c r="G218" i="20"/>
  <c r="G215" i="20"/>
  <c r="G214" i="20"/>
  <c r="G212" i="20"/>
  <c r="G211" i="20"/>
  <c r="G196" i="20"/>
  <c r="G195" i="20"/>
  <c r="G194" i="20"/>
  <c r="G193" i="20"/>
  <c r="G192" i="20"/>
  <c r="G191" i="20"/>
  <c r="G190" i="20"/>
  <c r="G189" i="20"/>
  <c r="G187" i="20"/>
  <c r="G186" i="20"/>
  <c r="G184" i="20"/>
  <c r="G183" i="20"/>
  <c r="G182" i="20"/>
  <c r="G181" i="20"/>
  <c r="G180" i="20"/>
  <c r="G179" i="20"/>
  <c r="G177" i="20"/>
  <c r="G176" i="20"/>
  <c r="G175" i="20"/>
  <c r="G174" i="20"/>
  <c r="G173" i="20"/>
  <c r="G170" i="20"/>
  <c r="G169" i="20"/>
  <c r="G167" i="20"/>
  <c r="G166" i="20"/>
  <c r="G151" i="20"/>
  <c r="G150" i="20"/>
  <c r="G149" i="20"/>
  <c r="G148" i="20"/>
  <c r="G147" i="20"/>
  <c r="G146" i="20"/>
  <c r="G145" i="20"/>
  <c r="G144" i="20"/>
  <c r="G143" i="20"/>
  <c r="G142" i="20"/>
  <c r="G140" i="20"/>
  <c r="G139" i="20"/>
  <c r="G138" i="20"/>
  <c r="G137" i="20"/>
  <c r="G136" i="20"/>
  <c r="G135" i="20"/>
  <c r="G134" i="20"/>
  <c r="G133" i="20"/>
  <c r="G132" i="20"/>
  <c r="G131" i="20"/>
  <c r="G130" i="20"/>
  <c r="G129" i="20"/>
  <c r="G128" i="20"/>
  <c r="G127" i="20"/>
  <c r="G126" i="20"/>
  <c r="G125" i="20"/>
  <c r="G124" i="20"/>
  <c r="G123" i="20"/>
  <c r="G122" i="20"/>
  <c r="G121" i="20"/>
  <c r="G120" i="20"/>
  <c r="G119" i="20"/>
  <c r="G118" i="20"/>
  <c r="G117" i="20"/>
  <c r="G116" i="20"/>
  <c r="G115" i="20"/>
  <c r="G114" i="20"/>
  <c r="G113" i="20"/>
  <c r="G112" i="20"/>
  <c r="G111" i="20"/>
  <c r="G110" i="20"/>
  <c r="G109" i="20"/>
  <c r="G108" i="20"/>
  <c r="G107" i="20"/>
  <c r="G106" i="20"/>
  <c r="G105" i="20"/>
  <c r="G99" i="20"/>
  <c r="G98" i="20"/>
  <c r="G97" i="20"/>
  <c r="G96" i="20"/>
  <c r="G94" i="20"/>
  <c r="G93" i="20"/>
  <c r="G92" i="20"/>
  <c r="G91" i="20"/>
  <c r="G90" i="20"/>
  <c r="G89" i="20"/>
  <c r="G88" i="20"/>
  <c r="G71" i="20"/>
  <c r="G70" i="20"/>
  <c r="G69" i="20"/>
  <c r="G67" i="20"/>
  <c r="G66" i="20"/>
  <c r="G64" i="20"/>
  <c r="G63" i="20"/>
  <c r="G60" i="20"/>
  <c r="G52" i="20"/>
  <c r="G51" i="20"/>
  <c r="G50" i="20"/>
  <c r="G49" i="20"/>
  <c r="G48" i="20"/>
  <c r="G47" i="20"/>
  <c r="G46" i="20"/>
  <c r="G43" i="20"/>
  <c r="G40" i="20"/>
  <c r="G39" i="20"/>
  <c r="G37" i="20"/>
  <c r="G36" i="20"/>
  <c r="G34" i="20"/>
  <c r="G33" i="20"/>
  <c r="G32" i="20"/>
  <c r="G31" i="20"/>
  <c r="G30" i="20"/>
  <c r="G28" i="20"/>
  <c r="G27" i="20"/>
  <c r="G26" i="20"/>
  <c r="G25" i="20"/>
  <c r="G24" i="20"/>
  <c r="G22" i="20"/>
  <c r="G19" i="20"/>
  <c r="G18" i="20"/>
  <c r="G17" i="20"/>
  <c r="G15" i="20"/>
  <c r="G14" i="20"/>
  <c r="G13" i="20"/>
  <c r="G12" i="20"/>
  <c r="G11" i="20"/>
  <c r="G10" i="20"/>
  <c r="G238" i="20" l="1"/>
  <c r="G77" i="20"/>
  <c r="G154" i="20"/>
  <c r="G199" i="20"/>
  <c r="F52" i="2"/>
  <c r="F56" i="2" s="1"/>
  <c r="J64" i="2"/>
  <c r="E191" i="21"/>
  <c r="G240" i="20" l="1"/>
  <c r="F25" i="2" s="1"/>
  <c r="G301" i="21"/>
  <c r="J59" i="2" l="1"/>
  <c r="E272" i="21"/>
  <c r="E271" i="21"/>
  <c r="E258" i="21"/>
  <c r="G283" i="21" l="1"/>
  <c r="G284" i="21"/>
  <c r="G285" i="21"/>
  <c r="G286" i="21"/>
  <c r="G287" i="21"/>
  <c r="G288" i="21"/>
  <c r="G289" i="21"/>
  <c r="G290" i="21"/>
  <c r="G291" i="21"/>
  <c r="G292" i="21"/>
  <c r="G293" i="21"/>
  <c r="G294" i="21"/>
  <c r="G295" i="21"/>
  <c r="G296" i="21"/>
  <c r="G297" i="21"/>
  <c r="G298" i="21"/>
  <c r="G299" i="21"/>
  <c r="G300" i="21"/>
  <c r="G302" i="21"/>
  <c r="G303" i="21"/>
  <c r="G304" i="21"/>
  <c r="G305" i="21"/>
  <c r="G306" i="21"/>
  <c r="G307" i="21"/>
  <c r="G308" i="21"/>
  <c r="G309" i="21"/>
  <c r="G310" i="21"/>
  <c r="G311" i="21"/>
  <c r="G312" i="21"/>
  <c r="G318" i="21"/>
  <c r="C319" i="21"/>
  <c r="B45" i="2" s="1"/>
  <c r="G282" i="21"/>
  <c r="G189" i="21" l="1"/>
  <c r="G172" i="21"/>
  <c r="G319" i="21"/>
  <c r="F45" i="2" s="1"/>
  <c r="E269" i="21"/>
  <c r="G269" i="21" s="1"/>
  <c r="E273" i="21"/>
  <c r="G273" i="21" s="1"/>
  <c r="G210" i="21"/>
  <c r="G211" i="21"/>
  <c r="G212" i="21"/>
  <c r="G213" i="21"/>
  <c r="G214" i="21"/>
  <c r="G215" i="21"/>
  <c r="G216" i="21"/>
  <c r="G218" i="21"/>
  <c r="G219" i="21"/>
  <c r="G226" i="21"/>
  <c r="G227" i="21"/>
  <c r="G228" i="21"/>
  <c r="G229" i="21"/>
  <c r="G230" i="21"/>
  <c r="G231" i="21"/>
  <c r="G232" i="21"/>
  <c r="G233" i="21"/>
  <c r="G234" i="21"/>
  <c r="G235" i="21"/>
  <c r="G236" i="21"/>
  <c r="G237" i="21"/>
  <c r="G238" i="21"/>
  <c r="G239" i="21"/>
  <c r="G240" i="21"/>
  <c r="G241" i="21"/>
  <c r="G242" i="21"/>
  <c r="G243" i="21"/>
  <c r="G244" i="21"/>
  <c r="G245" i="21"/>
  <c r="G246" i="21"/>
  <c r="G247" i="21"/>
  <c r="G248" i="21"/>
  <c r="G249" i="21"/>
  <c r="G250" i="21"/>
  <c r="G251" i="21"/>
  <c r="G252" i="21"/>
  <c r="G253" i="21"/>
  <c r="G254" i="21"/>
  <c r="G255" i="21"/>
  <c r="G256" i="21"/>
  <c r="G257" i="21"/>
  <c r="G258" i="21"/>
  <c r="G259" i="21"/>
  <c r="G260" i="21"/>
  <c r="G261" i="21"/>
  <c r="G262" i="21"/>
  <c r="G265" i="21"/>
  <c r="G266" i="21"/>
  <c r="G267" i="21"/>
  <c r="G268" i="21"/>
  <c r="G270" i="21"/>
  <c r="G271" i="21"/>
  <c r="G272" i="21"/>
  <c r="C277" i="21"/>
  <c r="B44" i="2" s="1"/>
  <c r="G209" i="21"/>
  <c r="G167" i="21"/>
  <c r="G168" i="21"/>
  <c r="G169" i="21"/>
  <c r="G170" i="21"/>
  <c r="G171" i="21"/>
  <c r="G177" i="21"/>
  <c r="G178" i="21"/>
  <c r="G179" i="21"/>
  <c r="G182" i="21"/>
  <c r="G183" i="21"/>
  <c r="G184" i="21"/>
  <c r="G185" i="21"/>
  <c r="G186" i="21"/>
  <c r="G187" i="21"/>
  <c r="G188" i="21"/>
  <c r="G193" i="21"/>
  <c r="G194" i="21"/>
  <c r="G195" i="21"/>
  <c r="G196" i="21"/>
  <c r="G197" i="21"/>
  <c r="G200" i="21"/>
  <c r="G201" i="21"/>
  <c r="C204" i="21"/>
  <c r="B43" i="2" s="1"/>
  <c r="G203" i="21"/>
  <c r="G166" i="21"/>
  <c r="G138" i="21"/>
  <c r="G135" i="21"/>
  <c r="G136" i="21"/>
  <c r="G137" i="21"/>
  <c r="G124" i="21"/>
  <c r="G125" i="21"/>
  <c r="G126" i="21"/>
  <c r="G127" i="21"/>
  <c r="G128" i="21"/>
  <c r="G129" i="21"/>
  <c r="G130" i="21"/>
  <c r="G131" i="21"/>
  <c r="G132" i="21"/>
  <c r="G133" i="21"/>
  <c r="G134" i="21"/>
  <c r="G123" i="21"/>
  <c r="G122" i="21"/>
  <c r="G121" i="21"/>
  <c r="C100" i="21"/>
  <c r="B40" i="2" s="1"/>
  <c r="C58" i="21"/>
  <c r="B39" i="2" s="1"/>
  <c r="C116" i="21"/>
  <c r="B41" i="2" s="1"/>
  <c r="G108" i="21"/>
  <c r="G109" i="21"/>
  <c r="G110" i="21"/>
  <c r="G111" i="21"/>
  <c r="G112" i="21"/>
  <c r="G113" i="21"/>
  <c r="G115" i="21"/>
  <c r="G107" i="21"/>
  <c r="G106" i="21"/>
  <c r="G105" i="21"/>
  <c r="G190" i="21" l="1"/>
  <c r="G220" i="21"/>
  <c r="G173" i="21"/>
  <c r="G116" i="21"/>
  <c r="F41" i="2" s="1"/>
  <c r="G161" i="21"/>
  <c r="G26" i="21"/>
  <c r="G25" i="21"/>
  <c r="G45" i="21"/>
  <c r="G44" i="21"/>
  <c r="G43" i="21"/>
  <c r="G41" i="21"/>
  <c r="G40" i="21"/>
  <c r="G38" i="21"/>
  <c r="G36" i="21"/>
  <c r="G32" i="21"/>
  <c r="G31" i="21"/>
  <c r="G29" i="21"/>
  <c r="G28" i="21"/>
  <c r="G27" i="21"/>
  <c r="G15" i="21"/>
  <c r="G9" i="21"/>
  <c r="G39" i="21"/>
  <c r="G46" i="21"/>
  <c r="G42" i="21"/>
  <c r="G65" i="21"/>
  <c r="G66" i="21"/>
  <c r="G67" i="21"/>
  <c r="G68" i="21"/>
  <c r="G69" i="21"/>
  <c r="G70" i="21"/>
  <c r="G71" i="21"/>
  <c r="G72" i="21"/>
  <c r="G73" i="21"/>
  <c r="G74" i="21"/>
  <c r="G75" i="21"/>
  <c r="G76" i="21"/>
  <c r="G77" i="21"/>
  <c r="G78" i="21"/>
  <c r="G79" i="21"/>
  <c r="G86" i="21"/>
  <c r="G87" i="21"/>
  <c r="G88" i="21"/>
  <c r="G89" i="21"/>
  <c r="G90" i="21"/>
  <c r="G91" i="21"/>
  <c r="G92" i="21"/>
  <c r="G93" i="21"/>
  <c r="G94" i="21"/>
  <c r="G95" i="21"/>
  <c r="G96" i="21"/>
  <c r="G97" i="21"/>
  <c r="G98" i="21"/>
  <c r="G64" i="21"/>
  <c r="G63" i="21"/>
  <c r="G6" i="21"/>
  <c r="G7" i="21"/>
  <c r="G8" i="21"/>
  <c r="G10" i="21"/>
  <c r="G11" i="21"/>
  <c r="G12" i="21"/>
  <c r="G13" i="21"/>
  <c r="G14" i="21"/>
  <c r="G16" i="21"/>
  <c r="G17" i="21"/>
  <c r="G18" i="21"/>
  <c r="G19" i="21"/>
  <c r="G20" i="21"/>
  <c r="G21" i="21"/>
  <c r="G22" i="21"/>
  <c r="G23" i="21"/>
  <c r="G24" i="21"/>
  <c r="G30" i="21"/>
  <c r="G33" i="21"/>
  <c r="G34" i="21"/>
  <c r="G35" i="21"/>
  <c r="G37" i="21"/>
  <c r="G50" i="21"/>
  <c r="G51" i="21"/>
  <c r="G52" i="21"/>
  <c r="G53" i="21"/>
  <c r="G54" i="21"/>
  <c r="G55" i="21"/>
  <c r="G56" i="21"/>
  <c r="G57" i="21"/>
  <c r="G5" i="21"/>
  <c r="G100" i="21" l="1"/>
  <c r="F40" i="2" s="1"/>
  <c r="F42" i="2"/>
  <c r="G192" i="21"/>
  <c r="G191" i="21"/>
  <c r="G221" i="21"/>
  <c r="G174" i="21"/>
  <c r="G58" i="21"/>
  <c r="F39" i="2" s="1"/>
  <c r="G222" i="21" l="1"/>
  <c r="G175" i="21"/>
  <c r="G176" i="21"/>
  <c r="E22" i="17"/>
  <c r="G204" i="21" l="1"/>
  <c r="G223" i="21"/>
  <c r="F43" i="2" l="1"/>
  <c r="G225" i="21"/>
  <c r="G224" i="21"/>
  <c r="G277" i="21" l="1"/>
  <c r="G322" i="21" s="1"/>
  <c r="J57" i="2" s="1"/>
  <c r="F44" i="2" l="1"/>
  <c r="F47" i="2" s="1"/>
  <c r="E24" i="17" l="1"/>
  <c r="J28" i="17" l="1"/>
  <c r="F77" i="2" l="1"/>
  <c r="J68" i="2" l="1"/>
  <c r="F63" i="2"/>
  <c r="E26" i="17" l="1"/>
  <c r="E28" i="17" s="1"/>
  <c r="F65" i="2"/>
  <c r="L68" i="2" l="1"/>
  <c r="E71" i="2"/>
  <c r="J29" i="17" s="1"/>
  <c r="E68" i="2"/>
  <c r="R24" i="17" s="1"/>
  <c r="E69" i="2"/>
  <c r="R25" i="17" s="1"/>
  <c r="E75" i="2"/>
  <c r="E73" i="2"/>
  <c r="E70" i="2"/>
  <c r="R23" i="17" s="1"/>
  <c r="E67" i="2"/>
  <c r="E74" i="2"/>
  <c r="R22" i="17" l="1"/>
  <c r="E76" i="2"/>
  <c r="E77" i="2" s="1"/>
  <c r="E78" i="2" s="1"/>
  <c r="E79" i="2" s="1"/>
  <c r="R26" i="17"/>
  <c r="R28" i="17" l="1"/>
  <c r="R30" i="17" s="1"/>
  <c r="P32" i="17" l="1"/>
  <c r="R32" i="17" s="1"/>
  <c r="P33" i="17"/>
  <c r="R33" i="17" s="1"/>
  <c r="R34" i="17" l="1"/>
  <c r="U34" i="17" s="1"/>
</calcChain>
</file>

<file path=xl/comments1.xml><?xml version="1.0" encoding="utf-8"?>
<comments xmlns="http://schemas.openxmlformats.org/spreadsheetml/2006/main">
  <authors>
    <author>SP</author>
  </authors>
  <commentList>
    <comment ref="N121" authorId="0" shapeId="0">
      <text>
        <r>
          <rPr>
            <b/>
            <sz val="8"/>
            <color indexed="81"/>
            <rFont val="Tahoma"/>
            <family val="2"/>
            <charset val="238"/>
          </rPr>
          <t>SP:</t>
        </r>
        <r>
          <rPr>
            <sz val="8"/>
            <color indexed="81"/>
            <rFont val="Tahoma"/>
            <family val="2"/>
            <charset val="238"/>
          </rPr>
          <t xml:space="preserve">
cena nabídky za 1 m2</t>
        </r>
      </text>
    </comment>
  </commentList>
</comments>
</file>

<file path=xl/sharedStrings.xml><?xml version="1.0" encoding="utf-8"?>
<sst xmlns="http://schemas.openxmlformats.org/spreadsheetml/2006/main" count="6733" uniqueCount="3232">
  <si>
    <t xml:space="preserve">Ostatní režijní náklady dodavatele </t>
  </si>
  <si>
    <t>HSV</t>
  </si>
  <si>
    <t>Zařízení staveniště (hl. VI)</t>
  </si>
  <si>
    <t>Územní vlivy (hl. VI)</t>
  </si>
  <si>
    <t>PSV</t>
  </si>
  <si>
    <t>Provozní vlivy (hl. VI)</t>
  </si>
  <si>
    <t>Individuální mimost. doprava (hl. VI)</t>
  </si>
  <si>
    <t>Kompleteční činnost (hl. XI)</t>
  </si>
  <si>
    <t>REKAPITULACE</t>
  </si>
  <si>
    <t>Celkem [Kč]</t>
  </si>
  <si>
    <t>HLAVNÍ STAVEBNÍ VÝROBA</t>
  </si>
  <si>
    <t>HLAVNÍ STAVEBNÍ VÝROBA CELKEM Kč:</t>
  </si>
  <si>
    <t>PŘIDRUŽENÁ STAVEBNÍ VÝROBA</t>
  </si>
  <si>
    <t>PŘIDRUŽENÁ STAVEBNÍ VÝROBA CELKEM Kč:</t>
  </si>
  <si>
    <t>ROZPOČET CELKEM :</t>
  </si>
  <si>
    <t>VZDUCHOTECHNIKA</t>
  </si>
  <si>
    <t>jedn.</t>
  </si>
  <si>
    <t>Přesun hmot</t>
  </si>
  <si>
    <t>MONTÁŽE</t>
  </si>
  <si>
    <t>MONTÁŽE CELKEM Kč:</t>
  </si>
  <si>
    <t>%</t>
  </si>
  <si>
    <t>Příplatek na malý rozsah (IV)</t>
  </si>
  <si>
    <t>VRN CELKEM</t>
  </si>
  <si>
    <t>celkem</t>
  </si>
  <si>
    <t>OSTATNÍ OBJEKTY</t>
  </si>
  <si>
    <t>OSTATNÍ OBJEKTY  CELKEM Kč:</t>
  </si>
  <si>
    <t>1</t>
  </si>
  <si>
    <t>3</t>
  </si>
  <si>
    <t>4</t>
  </si>
  <si>
    <t>5</t>
  </si>
  <si>
    <t>6</t>
  </si>
  <si>
    <t>7</t>
  </si>
  <si>
    <t>8</t>
  </si>
  <si>
    <t xml:space="preserve">   </t>
  </si>
  <si>
    <t>2</t>
  </si>
  <si>
    <t>9</t>
  </si>
  <si>
    <t>ROZPOČET CELKEM BEZ DPH</t>
  </si>
  <si>
    <t>DPH</t>
  </si>
  <si>
    <t>CELKEM S DPH</t>
  </si>
  <si>
    <t>Název stavby</t>
  </si>
  <si>
    <t>JKSO</t>
  </si>
  <si>
    <t>Název objektu</t>
  </si>
  <si>
    <t>EČO</t>
  </si>
  <si>
    <t>Místo</t>
  </si>
  <si>
    <t>IČ</t>
  </si>
  <si>
    <t>DIČ</t>
  </si>
  <si>
    <t>Objednatel</t>
  </si>
  <si>
    <t>Projektant</t>
  </si>
  <si>
    <t>Zhotovitel</t>
  </si>
  <si>
    <t>Zpracoval</t>
  </si>
  <si>
    <t>Rozpočet číslo</t>
  </si>
  <si>
    <t>Dne</t>
  </si>
  <si>
    <t xml:space="preserve">                Měrné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</si>
  <si>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</si>
  <si>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</si>
  <si>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</si>
  <si>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</si>
  <si>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</si>
  <si>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</si>
  <si>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</si>
  <si>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CZK</t>
  </si>
  <si>
    <t>A</t>
  </si>
  <si>
    <t>Základní rozp. náklady</t>
  </si>
  <si>
    <t>B</t>
  </si>
  <si>
    <t>Doplňkové náklady</t>
  </si>
  <si>
    <t>C</t>
  </si>
  <si>
    <t>Náklady na umístění stavby</t>
  </si>
  <si>
    <t>Práce přesčas</t>
  </si>
  <si>
    <t>13</t>
  </si>
  <si>
    <t xml:space="preserve">Zařízení staveniště   </t>
  </si>
  <si>
    <t>Bez pevné podl.</t>
  </si>
  <si>
    <t>14</t>
  </si>
  <si>
    <t xml:space="preserve">Mimostav. doprava   </t>
  </si>
  <si>
    <t>10</t>
  </si>
  <si>
    <t>Kulturní památka</t>
  </si>
  <si>
    <t>15</t>
  </si>
  <si>
    <t xml:space="preserve">Územní vlivy   </t>
  </si>
  <si>
    <t>11</t>
  </si>
  <si>
    <t>16</t>
  </si>
  <si>
    <t xml:space="preserve">Provozní vlivy   </t>
  </si>
  <si>
    <t>"M"</t>
  </si>
  <si>
    <t>17</t>
  </si>
  <si>
    <t xml:space="preserve">Ostatní   </t>
  </si>
  <si>
    <t>18</t>
  </si>
  <si>
    <t>NUS z rozpočtu</t>
  </si>
  <si>
    <t>ZRN (ř. 1-6)</t>
  </si>
  <si>
    <t>12</t>
  </si>
  <si>
    <t>DN (ř. 8-11)</t>
  </si>
  <si>
    <t>19</t>
  </si>
  <si>
    <t>NUS (ř. 13-18)</t>
  </si>
  <si>
    <t>20</t>
  </si>
  <si>
    <t>HZS</t>
  </si>
  <si>
    <t>21</t>
  </si>
  <si>
    <t>Kompl. činnost</t>
  </si>
  <si>
    <t>22</t>
  </si>
  <si>
    <t>Ostatní náklady</t>
  </si>
  <si>
    <t>D</t>
  </si>
  <si>
    <t>Celkem bez DPH</t>
  </si>
  <si>
    <t>Základ daně</t>
  </si>
  <si>
    <t>DPH celkem</t>
  </si>
  <si>
    <t xml:space="preserve"> snížená</t>
  </si>
  <si>
    <t xml:space="preserve"> základní</t>
  </si>
  <si>
    <t>Cena s DPH</t>
  </si>
  <si>
    <t>E</t>
  </si>
  <si>
    <t>Přípočty a odpočty</t>
  </si>
  <si>
    <t>Dodá zadavatel</t>
  </si>
  <si>
    <t>Klouzavá doložka</t>
  </si>
  <si>
    <t>Zvýhodnění</t>
  </si>
  <si>
    <t>MaR</t>
  </si>
  <si>
    <t>OZN</t>
  </si>
  <si>
    <t xml:space="preserve"> POPIS</t>
  </si>
  <si>
    <t>počet</t>
  </si>
  <si>
    <t>jed cena</t>
  </si>
  <si>
    <t>součet</t>
  </si>
  <si>
    <t>DV11</t>
  </si>
  <si>
    <t>DV12</t>
  </si>
  <si>
    <t>DV13</t>
  </si>
  <si>
    <t>DV14</t>
  </si>
  <si>
    <t>DV15</t>
  </si>
  <si>
    <t>DV16</t>
  </si>
  <si>
    <t>DV17</t>
  </si>
  <si>
    <t>DV18</t>
  </si>
  <si>
    <t>DV19</t>
  </si>
  <si>
    <t>DV20</t>
  </si>
  <si>
    <t>DV21</t>
  </si>
  <si>
    <t>DV22</t>
  </si>
  <si>
    <t>DV23</t>
  </si>
  <si>
    <t>DV24</t>
  </si>
  <si>
    <t>DV25</t>
  </si>
  <si>
    <t>DV26</t>
  </si>
  <si>
    <t>DV27</t>
  </si>
  <si>
    <t>DV28</t>
  </si>
  <si>
    <t>DV29</t>
  </si>
  <si>
    <t>DV31</t>
  </si>
  <si>
    <t>DV34</t>
  </si>
  <si>
    <t>DV38</t>
  </si>
  <si>
    <t>DV40</t>
  </si>
  <si>
    <t>DV41</t>
  </si>
  <si>
    <t>DV42</t>
  </si>
  <si>
    <t>DV43</t>
  </si>
  <si>
    <t>DV39a</t>
  </si>
  <si>
    <t>DV39b</t>
  </si>
  <si>
    <t>DV37a</t>
  </si>
  <si>
    <t>DV37b</t>
  </si>
  <si>
    <t>DV36a</t>
  </si>
  <si>
    <t>DV36b</t>
  </si>
  <si>
    <t>DV35a</t>
  </si>
  <si>
    <t>DV35b</t>
  </si>
  <si>
    <t>DV35c</t>
  </si>
  <si>
    <t>DV35d</t>
  </si>
  <si>
    <t>DV33a</t>
  </si>
  <si>
    <t>DV33b</t>
  </si>
  <si>
    <t>DV32a</t>
  </si>
  <si>
    <t>DV30a</t>
  </si>
  <si>
    <t>DV30b</t>
  </si>
  <si>
    <t>POŘ</t>
  </si>
  <si>
    <t>DV19a</t>
  </si>
  <si>
    <t>DVEŘE</t>
  </si>
  <si>
    <t>OKNA</t>
  </si>
  <si>
    <t>OK10</t>
  </si>
  <si>
    <t>OK11</t>
  </si>
  <si>
    <t>OK12</t>
  </si>
  <si>
    <t>OK13</t>
  </si>
  <si>
    <t>OK14</t>
  </si>
  <si>
    <t>OK15</t>
  </si>
  <si>
    <t>OK16</t>
  </si>
  <si>
    <t>OK17</t>
  </si>
  <si>
    <t>OK18</t>
  </si>
  <si>
    <t>OK19</t>
  </si>
  <si>
    <t>OK20</t>
  </si>
  <si>
    <t>OK21</t>
  </si>
  <si>
    <t>OK22</t>
  </si>
  <si>
    <t>OK23</t>
  </si>
  <si>
    <t>OK24</t>
  </si>
  <si>
    <t>OK25</t>
  </si>
  <si>
    <t>OK26</t>
  </si>
  <si>
    <t>OK33</t>
  </si>
  <si>
    <t>OK34</t>
  </si>
  <si>
    <t>OK35</t>
  </si>
  <si>
    <t>OK36</t>
  </si>
  <si>
    <t>OK37</t>
  </si>
  <si>
    <t>OK38</t>
  </si>
  <si>
    <t>OK39</t>
  </si>
  <si>
    <t>OK40</t>
  </si>
  <si>
    <t>OK41</t>
  </si>
  <si>
    <t>OK42</t>
  </si>
  <si>
    <t>OK43</t>
  </si>
  <si>
    <t>OK44</t>
  </si>
  <si>
    <t>OK45</t>
  </si>
  <si>
    <t>KUS</t>
  </si>
  <si>
    <r>
      <rPr>
        <b/>
        <sz val="10"/>
        <color rgb="FF000000"/>
        <rFont val="Arial"/>
        <family val="2"/>
        <charset val="238"/>
      </rPr>
      <t>D + M</t>
    </r>
    <r>
      <rPr>
        <sz val="10"/>
        <color rgb="FF000000"/>
        <rFont val="Arial"/>
        <family val="2"/>
        <charset val="238"/>
      </rPr>
      <t xml:space="preserve">  Repase dřevěných vnitřních dveří členěných plných včetně tesařské zárubně s obložkou světlý rozměr 850/2160mm . </t>
    </r>
  </si>
  <si>
    <t xml:space="preserve">D + M  Repase dřevěných vnitřních dveří členěných plných včetně tesařské zárubně s obložkou světlý rozměr 800/2050mm </t>
  </si>
  <si>
    <t>D + M  Vnitřní dveře jednokřídlé plné, otvíravé včetně ocel. zárubně ve staré škole Světlý rozměr š.600/v.2050mm</t>
  </si>
  <si>
    <t>D + M  Vnitřní dveře plechové dvoukřídlé plné, otvíravé včetně ocelové zárubně ve staré škole Světlý rozměr š.1440/v.1970mm</t>
  </si>
  <si>
    <t>D + M  Repase dřevěných vnitřních dveří dvoukřídlých členěných plných s dvojicí prosklených výplní včetně tesařské zárubně s obložkou Světlý rozměr 1170/2330mm</t>
  </si>
  <si>
    <t>D + M  Repase dřevěných tradičních vnitřních dveří jednokřídlých členěných se 4-mi prosklenými výplněmi a dvěmi spodními plnými výplněmi včetně tesařské zárubně s obložkou Světlý rozměr 900/2120mm</t>
  </si>
  <si>
    <t>D + M  Sanitární příčka 5-ti WC kabin s 5-ti dveřmi 600/2000mm ve staré škole dívky</t>
  </si>
  <si>
    <t xml:space="preserve">D + M  Sanitární příčka s dvojicí WC kabin a 2-mi dveřmi 600/2000 mm ve staré škole na přízemí dívky </t>
  </si>
  <si>
    <t>D + M  Sanitární příčka jedné WC kabiny s dveřmi 600/2000mm</t>
  </si>
  <si>
    <t xml:space="preserve">D + M  Vstupní ocelové dveře do školy dvoukřídlé s postranními světlíky s přerušeným tepelným mostem s panikovým kováním dveře sv. rozměr 1800/2550 mm stavební otvor 4180/3650 mm </t>
  </si>
  <si>
    <t xml:space="preserve">D + M  Vstupní dveře do školy dvoukřídlé s postranními světlíky s panikovým kováním vnitřní dveře sv. rozměr 1800/2550 mm stavební otvor 4180/3650 mm  </t>
  </si>
  <si>
    <t>D + M  Vnitřní dveře jednokřídlé plné, otvíravé včetně ocel. zárubně  Světlý rozměr š.600/v.2100mm</t>
  </si>
  <si>
    <t>D + M  Vnitřní dveře jednokřídlé plné, otvíravé, bez požární odolnosti, včetně ocel. Zárubně Světlý rozměr š.600/v.1970mm</t>
  </si>
  <si>
    <t>D + M  Vnitřní dveře jednokřídlé plné, otvíravé, bez požární odolnosti, včetně ocel.zárubně Světlý rozměr š.800/v.1970mm</t>
  </si>
  <si>
    <t>D + M  Vnitřní dveře jednokřídlé plné, otvíravé, bez požární odolnosti, včetně ocel.zárubně Světlý rozměr  š.900/v.1970mm</t>
  </si>
  <si>
    <t>D + M  Vnitřní dveře jednokřídlé plné, otvíravé, bez požární odolnosti, včetně ocel. zárubně Světlý rozměr  š.800/v.2100mm</t>
  </si>
  <si>
    <t>D + M  Vnitřní dveře jednokřídlé plné, otvíravé, bez požární odolnosti, včetně ocel. zárubně Světlý rozměr š.800/v.2100mm</t>
  </si>
  <si>
    <t>D + M  Vnitřní dveře jednokřídlé plné, otvíravé včetně ocel.zárubně s bočním světlíkem Světlý rozměr dveří š.600/v.2100mm celkem stavební otvor 1200*/2150</t>
  </si>
  <si>
    <t>D + M  Vnitřní dveře jednokřídlé rámové prosklené, otvíravé, bez požární odolnosti do učeben vč. ocelové zárubně Světlý rozměr š.900/v.1970mm</t>
  </si>
  <si>
    <t>D + M  Vnitřní dveře jednokřídlé rámové prosklené, otvíravé, bez požární odolnosti do učeben vč. ocelové zárubně Světlý rozměr š.900/v.2100mm</t>
  </si>
  <si>
    <t>D + M  Dřevěné okno jednokřídlé otvíravé výklopné s izolačním trojsklem do staré školy 1100 / 2370 mm</t>
  </si>
  <si>
    <t>D + M  Dvoukřídlé francouzské okno, s horním neotvíravým nadsvětlíkem s izolačním trojsklem do staré školy dveře 1200/2300mm 1285 / 3170 mm</t>
  </si>
  <si>
    <t>D + M  Dřevěné okno neotvíravé s požární odolností EI 30 DP3 do interiéru 1115 / 2370 mm</t>
  </si>
  <si>
    <t>D + M  Dřevěné okno neotvíravé s požární odolností EI 30 DP3 do interiéru 1115 / 2390 mm</t>
  </si>
  <si>
    <t>D + M  Dřevěné okno neotvíravé s požární odolností EI 30 DP3 do interiéru 1100 / 1150 mm</t>
  </si>
  <si>
    <t>D + M  Dřevěné okno neotvíravé s požární odolností EI 30 DP3 do interiéru 1100 / 1330 mm</t>
  </si>
  <si>
    <t>D + M  Dřevěné okno neotvíravé do interiéru staré školy  1360/ 2400 mm</t>
  </si>
  <si>
    <t>D + M  Dřevěné okno neotvíravé do interiéru staré školy  1160/ 2400 mm</t>
  </si>
  <si>
    <r>
      <t xml:space="preserve">D + M  Dvoukřídlé otevíravé okno dřevohliníkové, jedno křídlo navíc výklopné do učeben nové dostavby </t>
    </r>
    <r>
      <rPr>
        <sz val="10"/>
        <rFont val="Arial"/>
        <family val="2"/>
        <charset val="238"/>
      </rPr>
      <t>1880 / 2390 mm</t>
    </r>
  </si>
  <si>
    <r>
      <t xml:space="preserve">D + M  Pětidílné okno dřevohliníkové tři stejně široká pole fixní a dvě křídla výklopná, do šaten nové dostavby, otevírání pákou, obě páky umístěné ve střed. fix. poli, </t>
    </r>
    <r>
      <rPr>
        <sz val="10"/>
        <rFont val="Arial"/>
        <family val="2"/>
        <charset val="238"/>
      </rPr>
      <t>šířka skla kříd. 785mm 8240/2470 mm</t>
    </r>
  </si>
  <si>
    <r>
      <t xml:space="preserve">D + M  Neotvírané okno  dřevohliníkové s izolačním trojsklem do šaten nové dostavby </t>
    </r>
    <r>
      <rPr>
        <sz val="10"/>
        <rFont val="Arial"/>
        <family val="2"/>
        <charset val="238"/>
      </rPr>
      <t>3210/2170 mm</t>
    </r>
  </si>
  <si>
    <r>
      <t xml:space="preserve">D + M  Trojdílné okno dřevohliníkové  prostřední pole fixní a krajní křídla otevírané a výklopné s izolačním trojsklem do chodby nové dostavby </t>
    </r>
    <r>
      <rPr>
        <sz val="10"/>
        <rFont val="Arial"/>
        <family val="2"/>
        <charset val="238"/>
      </rPr>
      <t>rozměr křídla 950/2190 mm 4960/2390 mm</t>
    </r>
  </si>
  <si>
    <t>D + M  Dřevěné okno neotvíravé s požární odolností EI 30 DP3 do interiéru ze schodiště do tělocvičny. 1700 / 1540 mm</t>
  </si>
  <si>
    <t>D + M  Prosklená fixní stěna s požární odolností EI30 DP3 mezi jídelnou a vestibulem  8200/3260mm</t>
  </si>
  <si>
    <t>D + M  16-ti dílná prosklená stěna lávky ze systémového hliníkového fixního zasklení včetně nosné al-k-ce zasklení s izolačním trojsklem vč.systémového oplechování 18950/2900 mm</t>
  </si>
  <si>
    <t xml:space="preserve">D + M  Střešní světlík čtvercový do jídelny Tvaru sedlové střechy s 10-ti poli včetně jednoho otevíravého a malého fixního pole,zasklení vč. nosné konstrukce a oplechování 5465/ 5575 mm </t>
  </si>
  <si>
    <t>D + M  Střešní světlík do chodby tvaru sedlové střechy s 28-ti poli včetně 7-mi otevíravavými, zasklení vč. nosné konstrukce a oplechování 2,51/ 14,1 m</t>
  </si>
  <si>
    <t>D + M  Kominický výlez do skládané krytiny na staré škole vč.oplechování 60/60cm</t>
  </si>
  <si>
    <t>KAMENICKÉ PRÁCE</t>
  </si>
  <si>
    <t>K1</t>
  </si>
  <si>
    <t>K2</t>
  </si>
  <si>
    <t>K3</t>
  </si>
  <si>
    <t>K4</t>
  </si>
  <si>
    <t>K5</t>
  </si>
  <si>
    <t>K6</t>
  </si>
  <si>
    <t>K7</t>
  </si>
  <si>
    <t>K8</t>
  </si>
  <si>
    <t>K9</t>
  </si>
  <si>
    <t>M2</t>
  </si>
  <si>
    <t>M</t>
  </si>
  <si>
    <t>CELKEM</t>
  </si>
  <si>
    <t>OSTATNÍ VÝROBKY</t>
  </si>
  <si>
    <t>OS30a</t>
  </si>
  <si>
    <t>OS30b</t>
  </si>
  <si>
    <t>OS31</t>
  </si>
  <si>
    <t>OS32</t>
  </si>
  <si>
    <t>OS33</t>
  </si>
  <si>
    <t>OS34</t>
  </si>
  <si>
    <t>OS35</t>
  </si>
  <si>
    <t>OS36</t>
  </si>
  <si>
    <t>OS37</t>
  </si>
  <si>
    <t>OS38</t>
  </si>
  <si>
    <t>OS39</t>
  </si>
  <si>
    <t>OS40</t>
  </si>
  <si>
    <t>OS41</t>
  </si>
  <si>
    <t>OS42</t>
  </si>
  <si>
    <t>OS43</t>
  </si>
  <si>
    <t>OS44</t>
  </si>
  <si>
    <t>OS45</t>
  </si>
  <si>
    <t>OS46</t>
  </si>
  <si>
    <t>Repase ocel. poklopu pod keramickou dlažbou  800/1000mm</t>
  </si>
  <si>
    <t>m2</t>
  </si>
  <si>
    <t>T2</t>
  </si>
  <si>
    <t>T3</t>
  </si>
  <si>
    <t>T4</t>
  </si>
  <si>
    <t>T5</t>
  </si>
  <si>
    <t>T6</t>
  </si>
  <si>
    <t>T9</t>
  </si>
  <si>
    <t>T10</t>
  </si>
  <si>
    <t>T11</t>
  </si>
  <si>
    <t>T14</t>
  </si>
  <si>
    <t>T15</t>
  </si>
  <si>
    <t>T17</t>
  </si>
  <si>
    <t>T18</t>
  </si>
  <si>
    <t>T20</t>
  </si>
  <si>
    <t>T21</t>
  </si>
  <si>
    <t>T22</t>
  </si>
  <si>
    <t>T23</t>
  </si>
  <si>
    <t>T24</t>
  </si>
  <si>
    <t>T25</t>
  </si>
  <si>
    <t>T26</t>
  </si>
  <si>
    <t>T29</t>
  </si>
  <si>
    <t>T30</t>
  </si>
  <si>
    <t>T1a</t>
  </si>
  <si>
    <t>T1b</t>
  </si>
  <si>
    <t>T7a</t>
  </si>
  <si>
    <t>T7b</t>
  </si>
  <si>
    <t>T8a</t>
  </si>
  <si>
    <t>T8b</t>
  </si>
  <si>
    <t>T16a</t>
  </si>
  <si>
    <t>T16b</t>
  </si>
  <si>
    <t>T19c</t>
  </si>
  <si>
    <t>T19a</t>
  </si>
  <si>
    <t>T19b</t>
  </si>
  <si>
    <t>TRUHLÁŘSKÉ VÝROBKY</t>
  </si>
  <si>
    <t>Z01</t>
  </si>
  <si>
    <t>Z02</t>
  </si>
  <si>
    <t>Z03</t>
  </si>
  <si>
    <t>Z04</t>
  </si>
  <si>
    <t>Z05</t>
  </si>
  <si>
    <t>Z1a</t>
  </si>
  <si>
    <t>Z1b</t>
  </si>
  <si>
    <t>Z2</t>
  </si>
  <si>
    <t>Z4</t>
  </si>
  <si>
    <t>Z5</t>
  </si>
  <si>
    <t>Z6</t>
  </si>
  <si>
    <t>Z7</t>
  </si>
  <si>
    <t>Z8</t>
  </si>
  <si>
    <t>Z9</t>
  </si>
  <si>
    <t>Z10</t>
  </si>
  <si>
    <t>Z11</t>
  </si>
  <si>
    <t>Z12</t>
  </si>
  <si>
    <t>Z13</t>
  </si>
  <si>
    <t>Z14</t>
  </si>
  <si>
    <t>Z15</t>
  </si>
  <si>
    <t>Z16</t>
  </si>
  <si>
    <t>Z17</t>
  </si>
  <si>
    <t>Z18</t>
  </si>
  <si>
    <t>Z19</t>
  </si>
  <si>
    <t>Z20</t>
  </si>
  <si>
    <t>Z21</t>
  </si>
  <si>
    <t>Z22</t>
  </si>
  <si>
    <t>Z23</t>
  </si>
  <si>
    <t>Z24</t>
  </si>
  <si>
    <t>Z25</t>
  </si>
  <si>
    <t>Z27</t>
  </si>
  <si>
    <t>Z28</t>
  </si>
  <si>
    <t>Z29</t>
  </si>
  <si>
    <t>Z30</t>
  </si>
  <si>
    <t>Z31</t>
  </si>
  <si>
    <t>Z32</t>
  </si>
  <si>
    <t>Z33</t>
  </si>
  <si>
    <t>Z34</t>
  </si>
  <si>
    <t>Z35</t>
  </si>
  <si>
    <t>Z36</t>
  </si>
  <si>
    <t>Z37</t>
  </si>
  <si>
    <t>Z38</t>
  </si>
  <si>
    <t>Z39</t>
  </si>
  <si>
    <t>Z40</t>
  </si>
  <si>
    <t>Z41</t>
  </si>
  <si>
    <t>Z42</t>
  </si>
  <si>
    <t>Z43</t>
  </si>
  <si>
    <t>Z44</t>
  </si>
  <si>
    <t>Z45</t>
  </si>
  <si>
    <t>Z46</t>
  </si>
  <si>
    <t>Z47</t>
  </si>
  <si>
    <t>Z48</t>
  </si>
  <si>
    <t>Z49</t>
  </si>
  <si>
    <t>Z50</t>
  </si>
  <si>
    <t>Z51</t>
  </si>
  <si>
    <t>Z52</t>
  </si>
  <si>
    <t>Z53</t>
  </si>
  <si>
    <t>Z54</t>
  </si>
  <si>
    <t>Z3b</t>
  </si>
  <si>
    <t>Repase zábradlí hlavního schodiště ve staré škole 4 x 3,5m v.1m  3 x 0,8m v.1m 2,8 v.1,05m</t>
  </si>
  <si>
    <t>Z26a</t>
  </si>
  <si>
    <t>Z26b</t>
  </si>
  <si>
    <t>Z55</t>
  </si>
  <si>
    <t>Z56</t>
  </si>
  <si>
    <t>Z57</t>
  </si>
  <si>
    <t>ZÁMEČNICKÉ  VÝROBKY</t>
  </si>
  <si>
    <t>KL11</t>
  </si>
  <si>
    <t>KL33</t>
  </si>
  <si>
    <t>KL12</t>
  </si>
  <si>
    <t>KL13</t>
  </si>
  <si>
    <t>KL14</t>
  </si>
  <si>
    <t>KL15</t>
  </si>
  <si>
    <t>KL16</t>
  </si>
  <si>
    <t>KL17</t>
  </si>
  <si>
    <t>KL18</t>
  </si>
  <si>
    <t>KL19</t>
  </si>
  <si>
    <t>KL20</t>
  </si>
  <si>
    <t>KL21a</t>
  </si>
  <si>
    <t>KL21b</t>
  </si>
  <si>
    <t>KL21c</t>
  </si>
  <si>
    <t>KL21d</t>
  </si>
  <si>
    <t>KL22a</t>
  </si>
  <si>
    <t>KL21e</t>
  </si>
  <si>
    <t>KL22b</t>
  </si>
  <si>
    <t>KL23a</t>
  </si>
  <si>
    <t>KL23b</t>
  </si>
  <si>
    <t>KL24</t>
  </si>
  <si>
    <t>KL25</t>
  </si>
  <si>
    <t>KL26</t>
  </si>
  <si>
    <t>KL27</t>
  </si>
  <si>
    <t>KL28</t>
  </si>
  <si>
    <t>KL29</t>
  </si>
  <si>
    <t>KL30</t>
  </si>
  <si>
    <t>KL31</t>
  </si>
  <si>
    <t>KL32</t>
  </si>
  <si>
    <t>KL34</t>
  </si>
  <si>
    <t>KLEMPÍŘSKÉ  VÝROBKY</t>
  </si>
  <si>
    <r>
      <t xml:space="preserve">POLOŽKY V TABULKÁCH JSOU OCENĚNY VČETNĚ MONTÁŽE, VŠECH SOUVISEJÍCÍCH  PRACÍ A MATERIÁLŮ TAK , ABY DODÁVKA (VÝROBEK) BYL PLNĚ FUNKČNÍ ! </t>
    </r>
    <r>
      <rPr>
        <b/>
        <u/>
        <sz val="12"/>
        <color rgb="FFFF0000"/>
        <rFont val="Arial CE"/>
        <family val="2"/>
        <charset val="238"/>
      </rPr>
      <t>DETAILNÍ POPIS VÝROBKU JE UVEDEN V TABULKÁCH  A  DETAILECH VÝROBKŮ !</t>
    </r>
  </si>
  <si>
    <t>SOUB</t>
  </si>
  <si>
    <t>D + M  Dřevěné atipické vnitřní dveře jednokřídlé členěné se 4-mi prosklenými výplněmi a spodními 2-mi plnými výplněmi včetně tesařské zárubně s obložkou světlý rozměr 900/2120mm</t>
  </si>
  <si>
    <t>D + M  Dřevěné vnitřních dveře atipické dvoukřídlé členěné plné s dvojicí horních prosklených výplní včetně tesařské zárubně s obložkou Světlý rozměr 1170/2430mm</t>
  </si>
  <si>
    <t>D + M  Dřevěné vnitřní dveře atipické  jednokřídlé členěné s třemi prosklenými výplněmi a spodní plnou včetně tesařské zárubně s obložkou světlý rozměr 1000/2100mm</t>
  </si>
  <si>
    <t>D + M  Dřevěné vnitřní dveře atipické jednokřídlé členěné plnými dřevěnými výplněmi včetně tesařské zárubně s obložkou světlý rozměr 850/2100mm</t>
  </si>
  <si>
    <t>KL23c</t>
  </si>
  <si>
    <t>D + M  Vnější stínící textilní roleta pro okna ve staré škole Rozměr rolety včetně nábalu š.1320/ h.2580 mm</t>
  </si>
  <si>
    <t>D + M  Vnější stínící textilní roleta pro okna ve staré škole Rozměr rolety včetně nábalu š.1500/ h.3340 mm</t>
  </si>
  <si>
    <t>D + M  Vnější stínící žaluzie pro dvoukřídlé otvíravé okno s přiznaným krytem v nové dostavbě Rozměr žaluzie i s nábalem š.1740 /h.2600 mm</t>
  </si>
  <si>
    <t>D + M  Vnější horizontální stínící roleta umístěná v ocelové konstrukci střešního pavilonu  5500/2490 mm</t>
  </si>
  <si>
    <t>D + M  Vnější svislá stínící roleta kotvená do ocelové konstrukce střešního pavilonu š.2500/v.2300 mm</t>
  </si>
  <si>
    <t>D + M  Vnější svislá stínící roleta kotvená do ocelové konstrukce střešního pavilonu  š.2750/v.2300 mm</t>
  </si>
  <si>
    <t>D + M  Vnější horizontální stínící roleta umístěná na konstrukci podélného světlíku  š.3,02m  výsuv 1,6m</t>
  </si>
  <si>
    <t>D + M  Vnější horizontální stínící roleta umístěná na konstrukci podélného světlíku  š.4,05m  výsuv 1,6m</t>
  </si>
  <si>
    <t>D + M  Vnější horizontální stínící roleta umístěná na konstrukci podélného světlíku š.3,05m  výsuv 2,8m</t>
  </si>
  <si>
    <t>D + M  Vnější horizontální stínící roleta umístěná na konstrukci podélného světlíku  š.2,02m výsuv 2,8m</t>
  </si>
  <si>
    <t xml:space="preserve">D + M  Parková ocelová lavička s opěradlem a područkami  755/1800mm v.840mm </t>
  </si>
  <si>
    <t>D + M  Přenosný hasicí přístroj: práškový s práškem ABC  hasicí schopnost 21 A</t>
  </si>
  <si>
    <r>
      <t>D + M  Přenosný hasicí přístroj CO</t>
    </r>
    <r>
      <rPr>
        <sz val="8"/>
        <color rgb="FF000000"/>
        <rFont val="Arial"/>
        <family val="2"/>
        <charset val="238"/>
      </rPr>
      <t xml:space="preserve">2 </t>
    </r>
    <r>
      <rPr>
        <sz val="10"/>
        <color rgb="FF000000"/>
        <rFont val="Arial"/>
        <family val="2"/>
        <charset val="238"/>
      </rPr>
      <t>s hasicí schopností min. 55 B</t>
    </r>
  </si>
  <si>
    <t>D + M  Úprava stávajícího hydrantu</t>
  </si>
  <si>
    <t xml:space="preserve">D + M  Střešní vpusť boční včetně lemování pro napojení hydroizolace, prostupu atikou a šachtou s krycí mřížkou na střeše dl.prostupu 1,8m </t>
  </si>
  <si>
    <t>D + M  Střešní vpusť včetně  lemování pro napojení hydroizolace a prostupu atikou na lávce dl.prostupu 0,4m</t>
  </si>
  <si>
    <t>D + M  Vnitřní celoobvodová dřevěná okenní lišta velkého okna v šatně d.8240mm  v.2470mm</t>
  </si>
  <si>
    <t>D + M  Vnitřní celoobvodová dřevěná okenní lišta malého okna v šatně d.3210mm  v.2170mm</t>
  </si>
  <si>
    <t>D + M  Vnitřní celoobvodová dřevěná okenní obložka typového okna v dostavbě vč.ocelové konzoly d.1880mm  v.2390mm</t>
  </si>
  <si>
    <t>D + M  Vnitřní celoobvodová dřevěná okenní obložka velkého okna v dostavbě d.4960mm  v.2390mm</t>
  </si>
  <si>
    <t>D + M  Vnitřní dřevěný parapet otvoru u schodiště d.1500mm š.210mm</t>
  </si>
  <si>
    <t>D + M  Vnitřní dřevěný dvoudílný parapet otvoru na schodišti dl.1400mm  š.150mm+230mm</t>
  </si>
  <si>
    <t>D + M  Vnitřní dřevěný dvoudílný parapet okna z chodby do tělocvičny dl.1500mm š.150mm+270mm</t>
  </si>
  <si>
    <t>D + M  Vnitřní dřevěný parapet okna z lávky do tělocvičny dl.2400mm š.430mm</t>
  </si>
  <si>
    <t>D + M  Vnitřní dřevěný parapet okna ze schodiště do tělocvičny dl.1700mm š.270mm</t>
  </si>
  <si>
    <t>D + M  Vnitřní dřevěný parapet v učebně staré škole  dl.1200mm  š.350mm</t>
  </si>
  <si>
    <t>D + M  Vnitřní dřevěný parapet v knihovně  staré školy vč.oc.konzoly dl.1390mm  š.410mm</t>
  </si>
  <si>
    <t>D + M  Vnitřní celoobvodová dřevěná dveřní obložka dveří z chodby na dvůr d.1810mm  v.3210mm</t>
  </si>
  <si>
    <t>D + M  Dřevěné vestavěné sezení v respíriu m.č.2.28 vč.opěráku a tří vložených stupňů dl.0,8m v.200mm, š.250mm  celkové rozměry  dl.2x 3,9m, 2x3,3m průřez š.450mm, v.400mm sedák, v.420mm opěrák</t>
  </si>
  <si>
    <t>D + M  Dřevěné plné zábradlí u respiria m.č.2.28 vč.ocelové vnitřní k-ce  dl.2,8m v.0,9m</t>
  </si>
  <si>
    <t>D + M  Dvoumodulová skříň se 6-mi policemi a spodními dvěma díly se 4-mi dvoukřídlými dvířky a soklem š.1600mm,hl.400mm  v.2100mm</t>
  </si>
  <si>
    <t>D + M  Skříň čtyřdílná s 8-mi dvoukřídlými dvířky a soklem  š.1600mm,hl.400mm v.2100mm</t>
  </si>
  <si>
    <t>D + M  Dřevěný obklad podia ve dvoře š.1,75m, dl.2,585m v.1,1m</t>
  </si>
  <si>
    <t>D + M  Dřevěný obklad šachty ve dvoře vč.  kotevního roštu  š.2m, dl.3,305m  v.2,35m</t>
  </si>
  <si>
    <t>D + M  Dřevěný obklad atiky ve dvoře š.0,68m, dl. 8+7,6m v.0,38m, 0,75m</t>
  </si>
  <si>
    <t>D + M  Dřevěný obklad lavice ve dvoře  š.0,5m, dl. 6+3m  v.0,36-0,48m</t>
  </si>
  <si>
    <t>D + M  Dřevěný obklad sedáku a opěráku lavice u vstupu do zahrady dl.3,77m, š.2 x 0,45m</t>
  </si>
  <si>
    <t>D + M  Dřevěný obklad lavice na střeše  průř. 435/170-460mm  dl.2x7,29m, 2x4,05m</t>
  </si>
  <si>
    <t>D + M  Dřevěná paluba na střeše včetně dř.roštu s rektifikovanými podložkami 26m²</t>
  </si>
  <si>
    <r>
      <t xml:space="preserve">D + M  Dřevěná paluba ve dvoře včetně roštu a podložek  </t>
    </r>
    <r>
      <rPr>
        <sz val="10"/>
        <rFont val="Arial"/>
        <family val="2"/>
        <charset val="238"/>
      </rPr>
      <t>176,3m²</t>
    </r>
  </si>
  <si>
    <t>D + M  Podkladní dřevěná konstrukce na podložkách pro dřevěný rošt T23 ve dvoře</t>
  </si>
  <si>
    <r>
      <t xml:space="preserve">D + M  Dřevěná podlahová lišta stará škola  </t>
    </r>
    <r>
      <rPr>
        <sz val="10"/>
        <rFont val="Arial"/>
        <family val="2"/>
        <charset val="238"/>
      </rPr>
      <t>dl. 462,1m</t>
    </r>
  </si>
  <si>
    <r>
      <t xml:space="preserve">D + M  Dřevěná podlahová lišta dostavba  </t>
    </r>
    <r>
      <rPr>
        <sz val="10"/>
        <rFont val="Arial"/>
        <family val="2"/>
        <charset val="238"/>
      </rPr>
      <t>dl. 474,9 m</t>
    </r>
  </si>
  <si>
    <t>D + M  Dřevěná žaluzie  800/1300mm</t>
  </si>
  <si>
    <t>D + M  Dřevěná žaluzie s dělícím sloupkem  1000/2000mm</t>
  </si>
  <si>
    <t>D + M  Ocelový rám pro vynešení betonového stropu v učebně staré školy včetně kotvení viz.statika  dl.6,55m, v.3,5m</t>
  </si>
  <si>
    <t>D + M  Ocelový příhradový nosník lávky včetně kotvení viz.statika  dl.19,4m, v.3,1m</t>
  </si>
  <si>
    <r>
      <t>D + M  Sloupek podpory příhradového nosníku Z02</t>
    </r>
    <r>
      <rPr>
        <b/>
        <sz val="10"/>
        <color rgb="FF000000"/>
        <rFont val="Arial"/>
        <family val="2"/>
        <charset val="238"/>
      </rPr>
      <t xml:space="preserve"> </t>
    </r>
    <r>
      <rPr>
        <sz val="10"/>
        <color rgb="FF000000"/>
        <rFont val="Arial"/>
        <family val="2"/>
        <charset val="238"/>
      </rPr>
      <t>včetně kotevní desky viz.statika  dl.3,3m</t>
    </r>
  </si>
  <si>
    <t xml:space="preserve">D + M  Vnitřní nadsvětlík nad dělící zděnou akustickou příčkou s akustickým odporem zasklení Rw= 37Db š.1300/ v.1935mm </t>
  </si>
  <si>
    <t xml:space="preserve">D + M  Vnitřní nadsvětlík nad dělící zděnou akustickou příčkou s akustickým odporem zasklení Rw= 37dB  š.1300/ v.1475mm </t>
  </si>
  <si>
    <t>D + M  Vnitřní nadsvětlík fixní mezi šatnou a halou v dostavbě s požární odolností EI 30 DP3  š.2605/ v.1850mm</t>
  </si>
  <si>
    <t>D + M  Vnitřní nadsvětlík nad dveřmi do učeben s akustickým odporem zasklení Rw= 37dB  š.1500/ v.800mm</t>
  </si>
  <si>
    <t>D + M  Vnitřní nadsvětlík nad dveřmi do učeben s akustickým odporem zasklení Rw= 37dB  š.1480/ v.900mm</t>
  </si>
  <si>
    <t>D + M  Vnitřní nadsvětlík do učeben s akustickým odporem zasklení Rw= 37dB š.4950/ v.1330mm</t>
  </si>
  <si>
    <t>D + M  Vnitřní nadsvětlík do učeben s akustickým odporem zasklení Rw= 37dB  š.3770/ v.1330mm</t>
  </si>
  <si>
    <t>D + M  Vnitřní nadsvětlík nad dveřmi do učeben s akustickým odporem zasklení Rw= 37dB  š.1500/ v.600mm</t>
  </si>
  <si>
    <t>D + M  Vnitřní nadsvětlík do učeben s akustickým odporem zasklení Rw= 37dB š.3770/ v.1020mm</t>
  </si>
  <si>
    <t>D + M  Vnitřní dvoudílná stěna nadsvětlíku v úseku vedení s akustickým odporem zasklení včetně obkladu stěn Rw= 37dB š.1310 + 4210mm/ v.1830mm</t>
  </si>
  <si>
    <t>D + M  Ocelové venkovní schody v atriu 22x187/250mm  sch.rameno 900/6360mm</t>
  </si>
  <si>
    <t>D + M  Ocelové zábradlí schodů sloupkové s nerez sítí v atriu  7650/900mm</t>
  </si>
  <si>
    <t>D + M  Ocelové zábradlí atria sloupkové s nerez sítí 6m + 6,8m  v.1,1m</t>
  </si>
  <si>
    <t>D + M  Ocelové zábradlí světlíku ve dvoře sloupkové s nerez sítí 5,65m x 2, 5,75m x 2 v.1,1m</t>
  </si>
  <si>
    <t>D + M  Ocelové zábradlí světlíku ve dvoře sloupkové s nerez sítí  14,6m x 2, 3,1m x 2 v.1,1m</t>
  </si>
  <si>
    <t>D + M  Ocelové zábradlí na lávce sloupkové s nerez sítí  d.19m, v.1,43m</t>
  </si>
  <si>
    <t xml:space="preserve">D + M  Ocelové venkovní schody s konzolou podesty na lávce 11x185/250mm sch.rameno 1340/2500mm podesta 1340/1950mm </t>
  </si>
  <si>
    <t>D + M  Ocelové zábradlí schodů na lávce zalomené sloupkové s nerez sítí  dl. 5,1m, v.1,0m</t>
  </si>
  <si>
    <t>D + M  Ocelové zábradlí se skleněnou výplní do otvoru mezi schody a halou  dl.1,4m, v.0,75m  celková výška 0,9m</t>
  </si>
  <si>
    <t>D + M  Ocelové madlo pro vyrovnávací schody do staré školy na 2np  d.1800mm</t>
  </si>
  <si>
    <t>D + M  Ocelové madlo pro vyrovnávací schody do staré školy na 4np  d.1m</t>
  </si>
  <si>
    <t>D + M  Ocelové madlo na rampě stáv.dostavby  d.4,7m</t>
  </si>
  <si>
    <t>D + M  Rohožka ocelová venkovní z pororoštu v ocelovém rámu u hlavního vstupu  600/1900mm</t>
  </si>
  <si>
    <t>D + M  Rohožka ocelová venkovní z pororoštu v ocelovém rámu u vstupu na zahradu 600/1600mm</t>
  </si>
  <si>
    <t>D + M  Rohožka ocelová venkovní z pororoštu v ocelovém rámu u vstupu na dvůr z haly  200/1600mm</t>
  </si>
  <si>
    <t>D + M  Rohožka ocelová venkovní z pororoštu v ocelovém rámu u vstupu na dvůr ze  schodiště  200/1800mm</t>
  </si>
  <si>
    <t>D + M  Rohožka ocelová venkovní z pororoštu v ocelovém rámu vč.kotev u vstupu na dvůr z chodby nové dostavby  200/1600mm</t>
  </si>
  <si>
    <t>D + M  Ocelový stupeň lichoběžníkového tvaru s pororoštem na ocelové konstrukci  500-650/2050mm  v.225mm</t>
  </si>
  <si>
    <t>D + M  Ocelový venkovní parapet ohýbaný plechový  rš.320/1650mm</t>
  </si>
  <si>
    <t>D + M  Ocelová ochranná síť  okna z tělocvičny na lávku z ocelové trubky s výplní z provazu otevíravá  š.2360/v.1430-1620mm</t>
  </si>
  <si>
    <t>D + M  Ocelová ochranná síť okna z tělocvičny na chodbu z ocelové trubky s výplní z textilní sítě otevíravá  š.1500/v.1750mm</t>
  </si>
  <si>
    <t>D + M  Ocelová ochranná síť  okna z tělocvičny ke schodišti z ocelové trubky s výplní z textilní sítě otevíravá  š.1700/v.1540mm</t>
  </si>
  <si>
    <t>D + M  Ochranná sít s konstrukcí na střeše dostavby vč. Kotvení  délka 57,6m, v.4,135m</t>
  </si>
  <si>
    <t>D + M  Konstrukce střešního pavilonu 5,66 x 7,66m  v.2,76m</t>
  </si>
  <si>
    <t>D + M  Ocelová konstrukce pro lavici na střeše včetně podložek Ja 30/30/3 dl. 182m</t>
  </si>
  <si>
    <t>D + M  Ocelová konstrukce pro lavici ve dvoře  š.0,5m, dl. 6+3m  v.0,36-0,48m</t>
  </si>
  <si>
    <t>D + M  Ocelová konstrukce stupňového podia se stupni ve dvoře včetně zábradlí s výplní nerez sítí  1,75 x 2,58m  v.max 1,1m</t>
  </si>
  <si>
    <t>D + M  Ocelová konstrukce pro obklad atiky ve dvoře  š.0,68m, dl. 8+7,6m  v.0,38m, 0,75m</t>
  </si>
  <si>
    <t>D + M  Nerezový obklad ostění a nadpraží portálu výtahu  na 1np ve staré škole včetně podkladu z OSB desky ostění 2x600/2130mm  nadpraží 600/1020mm lem v tl.20mm</t>
  </si>
  <si>
    <t xml:space="preserve">D + M  Kolejnice zapuštěná do SDK podhledu délka10,5m </t>
  </si>
  <si>
    <t>D + M  Atypická větrací ocelová mříž VZT vč.osazovacího rámu  350/1050mm</t>
  </si>
  <si>
    <t>D + M  Konstrukce fasádní pro popínání rostlin  na parteru dostavby   plocha 73,1m²</t>
  </si>
  <si>
    <t>D + M  Lano pro popínání rostlin na staré škole  včetně kotvení do bet. základu a fasády dl. 4,1m</t>
  </si>
  <si>
    <t>D + M  Stožár vlajky  na střeše dostavby  v.3,5m</t>
  </si>
  <si>
    <t xml:space="preserve">D + M  Ochranná mříž stromu kruhová  vnější prům. 1600mm  průměr vnitřního otvoru 540mm </t>
  </si>
  <si>
    <t xml:space="preserve">D + M  Litinový poklop s těsněním pro RŠ na 1pp  600/600 </t>
  </si>
  <si>
    <t>D + M  Čistící rohož  vč.osazovacího rámu  do zádveří hlavního vstupu  2100/4070mm</t>
  </si>
  <si>
    <t>D + M  Dilatační lišta v dostavbě  1np -1,9; 2,3; 4,5 m  2np – 2,3; 1,7; 1,7; 2,0; 5,8; 4,17; 1,7 m  3np – 1,8; 2,35; 1,7 m</t>
  </si>
  <si>
    <t>D + M  Fasádní sendvičové panely stěn v atriu  dl. 6,86m; 7,1m,  v. 0,4m</t>
  </si>
  <si>
    <t>D + M  Fasádní sendvičové panely stěn lávky  dl.18,9m,  v.0,335m + 0,3m</t>
  </si>
  <si>
    <t>D + M  Ocelový obklad podhledu lávky dl.18,9m , š.2,32m</t>
  </si>
  <si>
    <t>D + M  Vnější oplechování parapetu okna ve staré škole r.š. 280 mm délky: 1,15m  1np TiZn standard Rheizing</t>
  </si>
  <si>
    <t>D + M  Vnější oplechování parapetu velkého okna v dostavbě r.š. 310 mm délky: 4,82m….2np 4,82m….3np TiZn standard Rheizing</t>
  </si>
  <si>
    <t>D + M  Vnější oplechování parapetu okna kotelny v dostavbě r.š. 310 mm délky: 1,0m….1np TiZn standard Rheizing</t>
  </si>
  <si>
    <t>D + M  Vnější oplechování parapetu typového okna dostavby r.š. 310 mm délky: 10 x 1,74m….2np 10 x 1,74m….3np TiZn standard Rheizing</t>
  </si>
  <si>
    <r>
      <t xml:space="preserve">D + M  Vnější oplechování oken na lávce r.š. 360mm </t>
    </r>
    <r>
      <rPr>
        <sz val="10"/>
        <rFont val="Arial"/>
        <family val="2"/>
        <charset val="238"/>
      </rPr>
      <t>délky: 3 x 2,35m…4np TiZn standard Rheizing</t>
    </r>
  </si>
  <si>
    <t>D + M  Vnější oplechování dveří na dvůr – CU měd 0,55mm r.š. 350 mm délky: 1,61m…2np</t>
  </si>
  <si>
    <t>D + M  Vnější oplechování na zahradu - CU měd 0,55mm r.š. 350mm délky: 1,61m….1np</t>
  </si>
  <si>
    <t>D + M  Vnější oplechování parapetu okna ve staré škole složené ze 3 hlavních částí 1x r.š. 630 mm + 2 x r.š. 370mm spojené na dvojitou stojací drážku včetně podkladního plechu r.š.125mm, důvodem rozdělení je zalomené ostění.délky: 3 x 1,02m…….1np TiZn standard Rheizing</t>
  </si>
  <si>
    <t>D + M  Vnější oplechování velkého okna do atria r.š. 350 mm délky: 2,29m  TiZn standard Rheizing</t>
  </si>
  <si>
    <t>D + M  Vnější oplechování prosklené stěny do atria v místě dveří Černý poplastovaný PZ plech r.š.100 mm dl.1,8m</t>
  </si>
  <si>
    <t xml:space="preserve">D + M  Oplechování lávky u stěny poplastovaný PZ plech r.š. 100 + 75 mm, 2,33+18,86+1m = dl.22,2m </t>
  </si>
  <si>
    <t>D + M  Oplechování lávky u okapu (resp.atiky) poplastovaný PZ plech 1,3mm r.š.100 mm dl. 18,9m</t>
  </si>
  <si>
    <t>D + M  Oplechování lávky u stěny pohledové poplastovaný světlý PZ plech r.š. 150 + 380 mm dl.22,2m</t>
  </si>
  <si>
    <t>D + M  Klempířská maska závětrné lišty pohledové poplastovaný černý PZ plech na lávce r.š.100 mm  dl. 18,9m</t>
  </si>
  <si>
    <t>D + M  Žlab s čely a odtokem z poplastovaného PZ plechu na lávce včetně kotevní lišty z FeZn 30/30 dl.2,33m r.š.750mm, dl.2,3m  Plocha 1,8m²</t>
  </si>
  <si>
    <t>D + M  Oplechování dvoru u stěny poplastovaný PZ plech  r.š. 100 + 70 mm  dl. 69m</t>
  </si>
  <si>
    <r>
      <t xml:space="preserve">D + M  Okapní poplastovaný černý PZ plech v atriu r.š. 200mm </t>
    </r>
    <r>
      <rPr>
        <sz val="10"/>
        <rFont val="Arial"/>
        <family val="2"/>
        <charset val="238"/>
      </rPr>
      <t>Délky: 6,5; 7 m Celkem délka 13,5 m</t>
    </r>
  </si>
  <si>
    <t>D + M  Oplechování atiky střechy napojení na sousední stavbu poplastovaný PZ plech r.š. 250 mm, délky: 15; 6 m  celkem délka 21m</t>
  </si>
  <si>
    <t>D + M  Oplechování atiky střechy poplastovaný PZ plech r.š. 100 mm, délky: 7,9; 19,5; 8; 3,9; 21,5 m celkem délka 2 x  60,8 m = 121,6 m</t>
  </si>
  <si>
    <t>D + M  Lišta hrany atiky TiZn lesklý  r.š.100 mm ( pohledová výška  60 mm) Závětrná lišta r.š. 120mm 1,3mm PZ + úponka závětrné lišty délky: 23,5 + 10,18 m  celkem délka 33,68 m</t>
  </si>
  <si>
    <t>D + M  Kotlík na střeše TiZn průřez š.220/hl.180 v.400mm</t>
  </si>
  <si>
    <t>D + M  Kotlík na lávce TiZn průřez š.220/hl.180  v.300mm</t>
  </si>
  <si>
    <t xml:space="preserve">D + M  Dešťový kruhový svod DN 110 TiZn lesklý včetně kruhových objímek a kotlíku, kolen apod. Délky: 9,6 + 2,3 m (lávka); 12 + 12,5 m ( dostavba); 4m (atrium) </t>
  </si>
  <si>
    <t>D + M  Půlkulatý žlab s háky z TiZn lesklého vč. malého kotlíku r.š. 380 mm Délky: 7; 6,6m  Celkem délka 13,6 m</t>
  </si>
  <si>
    <t>D + M  Oplechování komínu průměr 250mm 500/700 mm TiZn standard Rheizing</t>
  </si>
  <si>
    <t>D + M  Odvětrávací komín od VZT a ZTI DN 110mm s napojením na hydroizolaci TiZn standard Rheizing</t>
  </si>
  <si>
    <r>
      <t xml:space="preserve">D + M  Ukončující a okrajová lišta pro střechy s přitěžující vrstvou kačírku, pro střechy a terasy s hlavní hydroizolační vrstvou PVC s otvory (písková lišta) Celková tloušťka materiálu nerez 1,6 mm, </t>
    </r>
    <r>
      <rPr>
        <sz val="10"/>
        <rFont val="Arial"/>
        <family val="2"/>
        <charset val="238"/>
      </rPr>
      <t xml:space="preserve">výška 100mm, šíře 150mm </t>
    </r>
    <r>
      <rPr>
        <sz val="10"/>
        <color rgb="FF000000"/>
        <rFont val="Arial"/>
        <family val="2"/>
        <charset val="238"/>
      </rPr>
      <t>Délky: 2 x 5,0 m, 2  x 7,5 m Celkem délka  25 m TiZn standard Rheizing</t>
    </r>
  </si>
  <si>
    <t>D + M  Nerezová mřížka s protidešťovou žaluzií a síťkou proti hmyzu typová, vodotěsně napojit na potrubí VZT  kotelny – vyspádovat ven. 200/200mm</t>
  </si>
  <si>
    <t>D + M  Okapní plech na staré škole TiZn standard Rheizing r.š. 820mm dl.7m</t>
  </si>
  <si>
    <r>
      <t>D + M  Nástřešní žlab na staré škole</t>
    </r>
    <r>
      <rPr>
        <b/>
        <sz val="10"/>
        <color rgb="FF000000"/>
        <rFont val="Arial"/>
        <family val="2"/>
        <charset val="238"/>
      </rPr>
      <t xml:space="preserve"> </t>
    </r>
    <r>
      <rPr>
        <sz val="10"/>
        <color rgb="FF000000"/>
        <rFont val="Arial"/>
        <family val="2"/>
        <charset val="238"/>
      </rPr>
      <t>TiZn standard Rheizing r.š. 1300mm  dl.7m</t>
    </r>
  </si>
  <si>
    <t>D + M  Oplechování stávající římsy tělocvičny TiZn standard Rheizing  r.š. 110 + 340mm  dl. 14,2m</t>
  </si>
  <si>
    <t>D + M  Benátská dlažba vč. spárování v hale 284,95 m²</t>
  </si>
  <si>
    <t>D + M  Kamenná dlažba  22,5 m²</t>
  </si>
  <si>
    <t>D + M  Benátská dlažba do písku vč. spárování v atriu  45 m²</t>
  </si>
  <si>
    <t>D + M  Venkovní kamenný stupeň předsazený 350/140mm dl.1500mm</t>
  </si>
  <si>
    <r>
      <t xml:space="preserve">D + M  Vnější kamenné lemování kamenné dlažby </t>
    </r>
    <r>
      <rPr>
        <b/>
        <sz val="10"/>
        <color rgb="FF000000"/>
        <rFont val="Arial"/>
        <family val="2"/>
        <charset val="238"/>
      </rPr>
      <t xml:space="preserve">K1  </t>
    </r>
    <r>
      <rPr>
        <sz val="10"/>
        <color rgb="FF000000"/>
        <rFont val="Arial"/>
        <family val="2"/>
        <charset val="238"/>
      </rPr>
      <t>dl. 2 x 4,6m</t>
    </r>
  </si>
  <si>
    <t>D + M  Betonový prefabrikát bloku lavice 450/650mm dl.2025mm</t>
  </si>
  <si>
    <t>D + M  Betonový prefabrikát bloku lavice 450/650mm  dl.3,775m</t>
  </si>
  <si>
    <t>D + M  Betonový prefabrikát s ocel. okem pro uchycení lana na popínavé rostliny 400/500mm v.500mm</t>
  </si>
  <si>
    <t>D + M  Betonový prefabrikát  s ocel. okem pro uchycení lanka  stínících rolet střešního pavilonu 250/250mm v.150mm</t>
  </si>
  <si>
    <t>M3</t>
  </si>
  <si>
    <r>
      <t xml:space="preserve">D + M  Dřevěný obklad atiky na střeše  </t>
    </r>
    <r>
      <rPr>
        <sz val="10"/>
        <rFont val="Arial"/>
        <family val="2"/>
        <charset val="238"/>
      </rPr>
      <t>dl. 55,7m vč kotvením</t>
    </r>
  </si>
  <si>
    <t>D + M  Box s tabulí na střeše dostavby s dveřmi  2670/800mm  v.2100 a střechy a izolací</t>
  </si>
  <si>
    <t>SOUPIS PRACÍ</t>
  </si>
  <si>
    <t>Zařízení pro vytápění budov</t>
  </si>
  <si>
    <t>listopad 2015</t>
  </si>
  <si>
    <t>stavba :  ZŠ Ďáblice</t>
  </si>
  <si>
    <t xml:space="preserve">investor : </t>
  </si>
  <si>
    <t>pol.č.</t>
  </si>
  <si>
    <t>kod dle URS</t>
  </si>
  <si>
    <t>popis</t>
  </si>
  <si>
    <t>m.j.</t>
  </si>
  <si>
    <t>jed.cena</t>
  </si>
  <si>
    <t>Celkem</t>
  </si>
  <si>
    <t>Ústřední vytápění - 1.etapa topný systém</t>
  </si>
  <si>
    <t>731 xx-xxx</t>
  </si>
  <si>
    <t>Demontáže</t>
  </si>
  <si>
    <t>Ocelové potrubí závitové</t>
  </si>
  <si>
    <t>DN15</t>
  </si>
  <si>
    <t>bm</t>
  </si>
  <si>
    <t>DN20</t>
  </si>
  <si>
    <t>DN32</t>
  </si>
  <si>
    <t>DN40</t>
  </si>
  <si>
    <t>Podlahový rozdělovač se skříní 7 až 9 okruhů</t>
  </si>
  <si>
    <t>ks</t>
  </si>
  <si>
    <t>Potrubí VPEx podlahové vyt. 17x2</t>
  </si>
  <si>
    <t>Demontáže litinových článkových těles Kalor</t>
  </si>
  <si>
    <t>22-28čl. 500/110</t>
  </si>
  <si>
    <t xml:space="preserve"> ks</t>
  </si>
  <si>
    <t>ventilový spodek DN15</t>
  </si>
  <si>
    <t>uzavárací šroubení DN15</t>
  </si>
  <si>
    <t>Montáže</t>
  </si>
  <si>
    <t>Potrubí ocelové hladké</t>
  </si>
  <si>
    <t>DN80</t>
  </si>
  <si>
    <t>Potrubí Cu Supersan tenkostěnné</t>
  </si>
  <si>
    <t xml:space="preserve"> 15x1</t>
  </si>
  <si>
    <t xml:space="preserve"> 18x1</t>
  </si>
  <si>
    <t xml:space="preserve"> 22x1</t>
  </si>
  <si>
    <t xml:space="preserve"> 28x1</t>
  </si>
  <si>
    <t xml:space="preserve"> 35x1,5</t>
  </si>
  <si>
    <t>Podlahové okruhy</t>
  </si>
  <si>
    <t>Osazení stávajících rozdělovačů 7 a 9 okr. a skříní</t>
  </si>
  <si>
    <t>spojky potrubí Pex DN17</t>
  </si>
  <si>
    <t>Nátěry ocelového potrubí DN20-40 2x email</t>
  </si>
  <si>
    <t>Nátěry ocelového potrubí DN80 základní barvou</t>
  </si>
  <si>
    <t xml:space="preserve">Armatury </t>
  </si>
  <si>
    <t>Kulový kohout s páčkou DN15</t>
  </si>
  <si>
    <t>Termostatický ventil DN15 rohový s předregulací průtoku</t>
  </si>
  <si>
    <t>Šroubení uzavíratelné DN 15 rohové</t>
  </si>
  <si>
    <t>Přechodka mosazná DN20</t>
  </si>
  <si>
    <r>
      <t xml:space="preserve">Termostatická hlavice Standard 5-26 </t>
    </r>
    <r>
      <rPr>
        <vertAlign val="superscript"/>
        <sz val="11"/>
        <rFont val="Times New Roman"/>
        <family val="1"/>
      </rPr>
      <t>o</t>
    </r>
    <r>
      <rPr>
        <sz val="11"/>
        <rFont val="Times New Roman"/>
        <family val="1"/>
      </rPr>
      <t>C</t>
    </r>
  </si>
  <si>
    <t>Otopná tělesa</t>
  </si>
  <si>
    <t>Litinové článkové těleso Kalor (sestavy z repasovaných těles+nové články)</t>
  </si>
  <si>
    <t>18čl. 900/70</t>
  </si>
  <si>
    <t>10čl. 500/110</t>
  </si>
  <si>
    <t>15čl. 500/110</t>
  </si>
  <si>
    <t>20čl. 500/110</t>
  </si>
  <si>
    <t>22čl. 500/110</t>
  </si>
  <si>
    <t>30čl. 500/110</t>
  </si>
  <si>
    <t xml:space="preserve">Nátěry litinových těles základní </t>
  </si>
  <si>
    <t>Nátěry litinových těles černá matná barva Antrhrazit Metalic</t>
  </si>
  <si>
    <t>Registr hladký samostojný DN32 - L=2000mm</t>
  </si>
  <si>
    <t>Nátěry registrů hladkých základní barvou + černá matná barva Anthrazit</t>
  </si>
  <si>
    <t>Panelové otopné těleso Koratherm Horizontal + stojánková konzola</t>
  </si>
  <si>
    <t>K22H 2300x144   barva Anthrazit Metalic code 32</t>
  </si>
  <si>
    <t xml:space="preserve">Izolace </t>
  </si>
  <si>
    <t xml:space="preserve">Pěnová návleková izolace </t>
  </si>
  <si>
    <t>15x13mm</t>
  </si>
  <si>
    <t>18x13mm</t>
  </si>
  <si>
    <t>22x26mm</t>
  </si>
  <si>
    <t>28x29mm</t>
  </si>
  <si>
    <t>35x29mm</t>
  </si>
  <si>
    <t>Tepelná izolace plsť s Al kašírováním</t>
  </si>
  <si>
    <t>DN80x40mm</t>
  </si>
  <si>
    <t xml:space="preserve">Tlakové zkoušky potrubí  </t>
  </si>
  <si>
    <t xml:space="preserve">Propláchnutí systému dvojnásobné </t>
  </si>
  <si>
    <t xml:space="preserve">Topná zkouška dle ČSN v nepřetržitém provozu </t>
  </si>
  <si>
    <t>Přesun hmot po staveništi</t>
  </si>
  <si>
    <t xml:space="preserve">  t</t>
  </si>
  <si>
    <t>Doprava komponentů UT</t>
  </si>
  <si>
    <t>CELKEM bez DPH</t>
  </si>
  <si>
    <t>Ústřední vytápění-kotelna 400kW</t>
  </si>
  <si>
    <t>Demontáže ÚT</t>
  </si>
  <si>
    <t>Demontáž  litinových kotlů  120kW</t>
  </si>
  <si>
    <t xml:space="preserve">Demontáže topného a strojního zařízení  </t>
  </si>
  <si>
    <t>t</t>
  </si>
  <si>
    <t>Demontáž  potrubních rozvodů a rozdělovačů</t>
  </si>
  <si>
    <t>Demontáž anuloidu ve strojovně UT v suterénu</t>
  </si>
  <si>
    <t>Demontáž kouřovodů a komínů</t>
  </si>
  <si>
    <t>Demontáž expanzních nádob a expanzního automatu Olymp</t>
  </si>
  <si>
    <t xml:space="preserve">Demontáž konzol a závěsů </t>
  </si>
  <si>
    <t>Kotelna 400 kW - nová</t>
  </si>
  <si>
    <t>Plynový kondenzační kotel nástěnný závěsný 100 kW (50/30 C)</t>
  </si>
  <si>
    <r>
      <t xml:space="preserve">     odkouření </t>
    </r>
    <r>
      <rPr>
        <sz val="11"/>
        <rFont val="Symbol"/>
        <family val="1"/>
        <charset val="2"/>
      </rPr>
      <t>Æ</t>
    </r>
    <r>
      <rPr>
        <sz val="11"/>
        <rFont val="Times New Roman"/>
        <family val="1"/>
      </rPr>
      <t>110</t>
    </r>
    <r>
      <rPr>
        <sz val="11"/>
        <rFont val="Symbol"/>
        <family val="1"/>
        <charset val="2"/>
      </rPr>
      <t>+</t>
    </r>
    <r>
      <rPr>
        <sz val="11"/>
        <rFont val="Times New Roman"/>
        <family val="1"/>
      </rPr>
      <t xml:space="preserve"> nástavec kotle</t>
    </r>
  </si>
  <si>
    <r>
      <t xml:space="preserve">     odkouření </t>
    </r>
    <r>
      <rPr>
        <sz val="11"/>
        <rFont val="Symbol"/>
        <family val="1"/>
        <charset val="2"/>
      </rPr>
      <t>Æ</t>
    </r>
    <r>
      <rPr>
        <sz val="11"/>
        <rFont val="Times New Roman"/>
        <family val="1"/>
      </rPr>
      <t>250 ležaté se závěsy</t>
    </r>
  </si>
  <si>
    <r>
      <t xml:space="preserve">     odkouření </t>
    </r>
    <r>
      <rPr>
        <sz val="11"/>
        <rFont val="Symbol"/>
        <family val="1"/>
        <charset val="2"/>
      </rPr>
      <t>Æ</t>
    </r>
    <r>
      <rPr>
        <sz val="11"/>
        <rFont val="Times New Roman"/>
        <family val="1"/>
      </rPr>
      <t>250 svislé do šachty+příslušenství sestava prvků</t>
    </r>
  </si>
  <si>
    <t>Sdružený rám a rozdělovač s HVDT pro 4x 100kW  + tepelná izolace</t>
  </si>
  <si>
    <t xml:space="preserve">Čerpadlová skupina kotle </t>
  </si>
  <si>
    <t>Expanzní a dopouštěcí automat pro výkon 400 kW (stávající)</t>
  </si>
  <si>
    <t>Montáž stávajícího expanzního a dopouštěcího automatu do nové pozice</t>
  </si>
  <si>
    <t xml:space="preserve">Sdružený rozdělovač a sběrač UT DN125  L=1600mm   (kotelna)                     </t>
  </si>
  <si>
    <t>Tepelná izolace rozdělovače a sběrače</t>
  </si>
  <si>
    <t>Kalník DN100 , max. 20 m3/hod</t>
  </si>
  <si>
    <t>Čerpadlo elektronické 9900 kg/h.dPmax=60 kPa (k rozdělovači v suterénu )</t>
  </si>
  <si>
    <t>Čerpadlo elektronické 1100 kg/hod., dPmax=40 kPa (Ut nova přístavba)</t>
  </si>
  <si>
    <t>Čerpadlo elektronické 2800 kg/hod., dPmax=80 kPa (Ut stara budova L+P strana)</t>
  </si>
  <si>
    <t>Čerpadlo elektronické 1800 kg/hod., dPmax=80 kPa (Ut stara budova Chodby.)</t>
  </si>
  <si>
    <t xml:space="preserve">Trojcestný ventil DN20 , kv=4,0 + servopohon </t>
  </si>
  <si>
    <t xml:space="preserve">Trojcestný ventil DN25 , kv=10 + servopohon </t>
  </si>
  <si>
    <t xml:space="preserve">Trojcestný ventil DN20 , kv=6,3 + servopohon </t>
  </si>
  <si>
    <t>Regulační ventil DN65 , 9900 kg/hod. ,10-50 kPa  (měření průtoku)</t>
  </si>
  <si>
    <t>Regulační ventil DN25 , 1100 kg/hod. , 10-15 kPa  (měření průtoku)</t>
  </si>
  <si>
    <t>Regulační ventil DN40 , 2800 kg/hod. , 10-40 kPa  (měření průtoku)</t>
  </si>
  <si>
    <t>Regulační ventil DN32 , 1100 kg/hod. , 10-40 kPa  (měření průtoku)</t>
  </si>
  <si>
    <t>Zpětný ventil  DN32</t>
  </si>
  <si>
    <t xml:space="preserve">                     DN40</t>
  </si>
  <si>
    <t xml:space="preserve">                     DN50</t>
  </si>
  <si>
    <t>Zpětná klapka DN80</t>
  </si>
  <si>
    <t>Mezipřírubová klapka DN 80</t>
  </si>
  <si>
    <t xml:space="preserve">                                DN125</t>
  </si>
  <si>
    <t xml:space="preserve">Automatický odvzdušňovací ventil se zpětnou klapkou DN 15 </t>
  </si>
  <si>
    <t>Filtr DN32</t>
  </si>
  <si>
    <t xml:space="preserve">       DN40</t>
  </si>
  <si>
    <t xml:space="preserve">       DN50</t>
  </si>
  <si>
    <t xml:space="preserve">       DN80</t>
  </si>
  <si>
    <t>Kulový kohout s páčkou  DN32</t>
  </si>
  <si>
    <t xml:space="preserve">                                     DN40</t>
  </si>
  <si>
    <t xml:space="preserve">                                     DN50</t>
  </si>
  <si>
    <t>Teploměr technický 0-120 C příložný</t>
  </si>
  <si>
    <r>
      <t xml:space="preserve">Manometr 0-400 kPa </t>
    </r>
    <r>
      <rPr>
        <sz val="11"/>
        <rFont val="Symbol"/>
        <family val="1"/>
        <charset val="2"/>
      </rPr>
      <t>Æ</t>
    </r>
    <r>
      <rPr>
        <sz val="11"/>
        <rFont val="Times New Roman"/>
        <family val="1"/>
      </rPr>
      <t>100mm</t>
    </r>
  </si>
  <si>
    <t xml:space="preserve">Vypouštěcí kohout kulový DN15 </t>
  </si>
  <si>
    <t xml:space="preserve">                                      DN20</t>
  </si>
  <si>
    <t>Potrubí ocelové závitové+ nátěr + tepelná izolace 19-60mm</t>
  </si>
  <si>
    <t>DN50</t>
  </si>
  <si>
    <t>DN125</t>
  </si>
  <si>
    <t>Závěsy a objímky potrubí DN32-125</t>
  </si>
  <si>
    <t>Tlakové zkoušky potrubí DN32-125</t>
  </si>
  <si>
    <t>Propláchnutí systému</t>
  </si>
  <si>
    <t>Ústřední vytápění - 3.etapa topný systém</t>
  </si>
  <si>
    <t>Litinové článkové těleso Kalor (přesun do nové pozice)</t>
  </si>
  <si>
    <t>15-20čl. 500/200</t>
  </si>
  <si>
    <t>Očištění a nátěr tělesa 2x emailem (slonová kost)</t>
  </si>
  <si>
    <t>18čl. 500/110</t>
  </si>
  <si>
    <t>19čl. 500/160</t>
  </si>
  <si>
    <t>20čl. 500/160</t>
  </si>
  <si>
    <t>Očištění a natěr tělesa 2x emailem (slonová kost)</t>
  </si>
  <si>
    <t>Konzoly a růžice otopných těles</t>
  </si>
  <si>
    <t xml:space="preserve"> bm</t>
  </si>
  <si>
    <t>Termostatický ventil DN15 přímý s předregulací průtoku</t>
  </si>
  <si>
    <t>Šroubení uzavíratelné DN 15 přímé</t>
  </si>
  <si>
    <t>Přechodka mosazná DN15-20</t>
  </si>
  <si>
    <t>Konzoly otopných těles</t>
  </si>
  <si>
    <t>Potrubí ocelové závitové - přeložení pod strop</t>
  </si>
  <si>
    <t>Konzoly a závěsy potrubí (společné)</t>
  </si>
  <si>
    <t>Tepelná izolace potrubí DN40-50 tl. 30-35mm pěnová návleková</t>
  </si>
  <si>
    <t>Nátěry potrubí základní barvou (opravy)</t>
  </si>
  <si>
    <t>Ústřední vytápění - 4.etapa topný systém</t>
  </si>
  <si>
    <t>Zařízení vzduchotechniky</t>
  </si>
  <si>
    <t>stavba : ZŠ Ďáblice</t>
  </si>
  <si>
    <t>investor :</t>
  </si>
  <si>
    <t>Vzduchotechnika - 2.etapa</t>
  </si>
  <si>
    <t>751 xx-xxx</t>
  </si>
  <si>
    <t xml:space="preserve">Zařízení č. 07 </t>
  </si>
  <si>
    <t>Větrací odvodní jednotka GEA 1600m3/h.,horizontální provedení,vč.tlumiče hluku</t>
  </si>
  <si>
    <r>
      <t xml:space="preserve">Potrubí kruhové Spiro </t>
    </r>
    <r>
      <rPr>
        <sz val="11"/>
        <rFont val="Symbol"/>
        <family val="1"/>
        <charset val="2"/>
      </rPr>
      <t>Æ200-</t>
    </r>
    <r>
      <rPr>
        <sz val="11"/>
        <rFont val="Times New Roman"/>
        <family val="1"/>
      </rPr>
      <t>355mm</t>
    </r>
  </si>
  <si>
    <t>Vyústka čtyřhranná 525x125</t>
  </si>
  <si>
    <t>Potrubí čtyřhranné 400x315</t>
  </si>
  <si>
    <t xml:space="preserve">Závěsy ,táhla a objímky potrubí </t>
  </si>
  <si>
    <t xml:space="preserve">Zařízení č.11 </t>
  </si>
  <si>
    <t xml:space="preserve"> </t>
  </si>
  <si>
    <t>Potrubí čtyřhranné 250x250</t>
  </si>
  <si>
    <t xml:space="preserve">Talířový ventil  </t>
  </si>
  <si>
    <r>
      <t xml:space="preserve">Ohebné Al. potrubí </t>
    </r>
    <r>
      <rPr>
        <sz val="11"/>
        <rFont val="Symbol"/>
        <family val="1"/>
        <charset val="2"/>
      </rPr>
      <t/>
    </r>
  </si>
  <si>
    <t>Osazení odvodní jednotky GEA 1600m3/h.,horizontální provedení,vč.tlumiče hluku</t>
  </si>
  <si>
    <r>
      <t xml:space="preserve">Potrubí kruhové Spiro </t>
    </r>
    <r>
      <rPr>
        <sz val="11"/>
        <rFont val="Symbol"/>
        <family val="1"/>
        <charset val="2"/>
      </rPr>
      <t>Æ</t>
    </r>
    <r>
      <rPr>
        <sz val="11"/>
        <rFont val="Times New Roman"/>
        <family val="1"/>
      </rPr>
      <t>355mm</t>
    </r>
  </si>
  <si>
    <t>Vyústka čtyřhranná 525x125 VK 1.0 na kr. potrubí</t>
  </si>
  <si>
    <r>
      <t xml:space="preserve">Potrubí kruhové Spiro </t>
    </r>
    <r>
      <rPr>
        <sz val="11"/>
        <rFont val="Symbol"/>
        <family val="1"/>
        <charset val="2"/>
      </rPr>
      <t>Æ180</t>
    </r>
    <r>
      <rPr>
        <sz val="11"/>
        <rFont val="Times New Roman"/>
        <family val="1"/>
      </rPr>
      <t>mm</t>
    </r>
  </si>
  <si>
    <r>
      <t xml:space="preserve">Talířový ventil  </t>
    </r>
    <r>
      <rPr>
        <sz val="11"/>
        <rFont val="Symbol"/>
        <family val="1"/>
        <charset val="2"/>
      </rPr>
      <t>Æ</t>
    </r>
    <r>
      <rPr>
        <sz val="11"/>
        <rFont val="Times New Roman"/>
        <family val="1"/>
      </rPr>
      <t>150 kovový bílý</t>
    </r>
  </si>
  <si>
    <r>
      <t xml:space="preserve">Ohebné Al. potrubí </t>
    </r>
    <r>
      <rPr>
        <sz val="11"/>
        <rFont val="Symbol"/>
        <family val="1"/>
        <charset val="2"/>
      </rPr>
      <t>Æ15</t>
    </r>
    <r>
      <rPr>
        <sz val="11"/>
        <rFont val="Times New Roman"/>
        <family val="1"/>
      </rPr>
      <t>0</t>
    </r>
  </si>
  <si>
    <r>
      <t xml:space="preserve">Nástavec </t>
    </r>
    <r>
      <rPr>
        <sz val="11"/>
        <rFont val="Symbol"/>
        <family val="1"/>
        <charset val="2"/>
      </rPr>
      <t>Æ</t>
    </r>
    <r>
      <rPr>
        <sz val="11"/>
        <rFont val="Times New Roman"/>
        <family val="1"/>
      </rPr>
      <t>180 - 200</t>
    </r>
  </si>
  <si>
    <t>Zařízení č.24</t>
  </si>
  <si>
    <r>
      <t xml:space="preserve">Potrubní ventilátor </t>
    </r>
    <r>
      <rPr>
        <sz val="11"/>
        <rFont val="Symbol"/>
        <family val="1"/>
        <charset val="2"/>
      </rPr>
      <t>Æ</t>
    </r>
    <r>
      <rPr>
        <sz val="11"/>
        <rFont val="Times New Roman"/>
        <family val="1"/>
      </rPr>
      <t>150 , 75W,230V + přetl. Klapka ,osazení pod stropem</t>
    </r>
  </si>
  <si>
    <t>Odvodní mřížka Alu rámeček 200x200</t>
  </si>
  <si>
    <r>
      <t xml:space="preserve">VZT hlavice </t>
    </r>
    <r>
      <rPr>
        <sz val="11"/>
        <rFont val="Symbol"/>
        <family val="1"/>
        <charset val="2"/>
      </rPr>
      <t>Æ</t>
    </r>
    <r>
      <rPr>
        <sz val="11"/>
        <rFont val="Times New Roman"/>
        <family val="1"/>
      </rPr>
      <t>150</t>
    </r>
  </si>
  <si>
    <r>
      <t xml:space="preserve">Ohebné Al. potrubí </t>
    </r>
    <r>
      <rPr>
        <sz val="11"/>
        <rFont val="Symbol"/>
        <family val="1"/>
        <charset val="2"/>
      </rPr>
      <t>Æ</t>
    </r>
    <r>
      <rPr>
        <sz val="11"/>
        <rFont val="Times New Roman"/>
        <family val="1"/>
      </rPr>
      <t>150</t>
    </r>
  </si>
  <si>
    <r>
      <t xml:space="preserve">Ohebné Al. Potrubí zvukotlumící </t>
    </r>
    <r>
      <rPr>
        <sz val="11"/>
        <rFont val="Symbol"/>
        <family val="1"/>
        <charset val="2"/>
      </rPr>
      <t>Æ</t>
    </r>
    <r>
      <rPr>
        <sz val="11"/>
        <rFont val="Times New Roman"/>
        <family val="1"/>
      </rPr>
      <t>150</t>
    </r>
  </si>
  <si>
    <r>
      <t xml:space="preserve">Potrubí Spiro </t>
    </r>
    <r>
      <rPr>
        <sz val="11"/>
        <rFont val="Symbol"/>
        <family val="1"/>
        <charset val="2"/>
      </rPr>
      <t>Æ</t>
    </r>
    <r>
      <rPr>
        <sz val="11"/>
        <rFont val="Times New Roman"/>
        <family val="1"/>
      </rPr>
      <t>150</t>
    </r>
  </si>
  <si>
    <t>Závěsy ,táhla a objímky kr. potrubí do Ø160</t>
  </si>
  <si>
    <t>OS47</t>
  </si>
  <si>
    <t>OS48</t>
  </si>
  <si>
    <t>OS49</t>
  </si>
  <si>
    <t>D + M  Sklepní světlík z bílého duroplastu vyztuženého skelnými vlákny (UP-GF)  s kotvením, s ocel. pozink. pororoštem, odtokovou přípojkou  dl.2,5m Rozměr vnitřní 200/70cm v.1m Celkový rozměr 215,5/72,5cm v.1,025m</t>
  </si>
  <si>
    <t>D + M  Zavěšený akustický kruhový panel Ø 1200mm tl.40mm</t>
  </si>
  <si>
    <t>PERIFÉRIE</t>
  </si>
  <si>
    <t>PLYNOVÁ KOTELNA 1.NP</t>
  </si>
  <si>
    <t>Snímač teploty s Ni 1000, provedení venkovní</t>
  </si>
  <si>
    <t>Snímač teploty s Ni 1000, provedení s jímkou</t>
  </si>
  <si>
    <t>Snímač teploty s Ni 1000, provedení příložné</t>
  </si>
  <si>
    <t>Servopohon 140s, kabel 1,5m, 0-10V</t>
  </si>
  <si>
    <t>Montážní sada pro VRG</t>
  </si>
  <si>
    <t>Trojcestná klapka mosazná, závitová, světlost 20</t>
  </si>
  <si>
    <t>Detektor plynu (hořlavý plyn)</t>
  </si>
  <si>
    <t>Detektor plynu (CO)</t>
  </si>
  <si>
    <t>Regulátor tlaku vlnovcový, rozsah 40 až 400 kPa</t>
  </si>
  <si>
    <t>Tlakoměrný kohout, redukce</t>
  </si>
  <si>
    <t>Sonda zaplavení, komplet</t>
  </si>
  <si>
    <t>Tlačítko havarijního odstavení</t>
  </si>
  <si>
    <t>GSM komunikátor</t>
  </si>
  <si>
    <t>Zálohovaný zdroj</t>
  </si>
  <si>
    <t>STÁVAJÍCÍ STROJOVNA ÚT V 1.PP</t>
  </si>
  <si>
    <t>Universální montážní sada ESBE</t>
  </si>
  <si>
    <t>STÁVAJÍCÍ VZT JEDNOTKY</t>
  </si>
  <si>
    <t>Snímač teploty s Ni 1000, provedení do VZT</t>
  </si>
  <si>
    <t>SVĚTLÍKY A STÍNÍCÍ PRVKY</t>
  </si>
  <si>
    <t xml:space="preserve">Povětrnostní senzor deště, včetně kabelové průchodky a držáku na stožár, </t>
  </si>
  <si>
    <t>Senzor větru s automatickým relé</t>
  </si>
  <si>
    <t>Konzole pro upevnění senzorů deště a větru</t>
  </si>
  <si>
    <t>Záložní zdroj pro ovládání světlíků</t>
  </si>
  <si>
    <t>Žaluziový spínač kolébkový s blokováním - komplet (instalační krabice, strojek, krytka, rámeček)</t>
  </si>
  <si>
    <t>Řídící jednotka</t>
  </si>
  <si>
    <t>Kombinovaný I/O modul s řídící deskou MiniPLC. 88 I/O, bez displeje</t>
  </si>
  <si>
    <t>SoftPLC ovládací panel
LCD displej 4 x 20 znaků, pro více SoftPLC runtimů (IPLC /
IPCT / ...), komunikace přes Ethernet, napájení 10..35 V ss / 24
V st nebo PoE. Montáž do dveří rozvaděče, IP65, rozměry 175 x
105 x 40 mm</t>
  </si>
  <si>
    <t>Kombinovaný modul - 8AI, 6AO, 8DI, 8DO, protokol Modbus</t>
  </si>
  <si>
    <t>Modul 8 analogových výstupů, 0-10V DC, protokol Modbus</t>
  </si>
  <si>
    <t>I/O modul, komunikace RS485, 30xDI, 3xDO</t>
  </si>
  <si>
    <t>Držák pro QUIDO na DIN</t>
  </si>
  <si>
    <t>DDC regulátor, MMI, Ethernet, I/O bus, RS485</t>
  </si>
  <si>
    <t>Modul 8 digitálních vstupů, max. 30V AC nebo 50V DC, protokol Modbus</t>
  </si>
  <si>
    <t>Malý IO modul 2xDO/2xDI</t>
  </si>
  <si>
    <t>Krabička na MW, včtně svorek, IP65</t>
  </si>
  <si>
    <t>Kabeláž</t>
  </si>
  <si>
    <t>Kabely</t>
  </si>
  <si>
    <t>Nosný a ostatní montážní materiál</t>
  </si>
  <si>
    <t>Rozvodnice</t>
  </si>
  <si>
    <t>Rozvodnice  RA1 - materiál celkem</t>
  </si>
  <si>
    <t>Rozvodnice  RA1.1 - materiál celkem</t>
  </si>
  <si>
    <t>Rozvodnice  RA2 - materiál celkem</t>
  </si>
  <si>
    <t>Rozvodnice  RA3 - materiál celkem</t>
  </si>
  <si>
    <t>Rozvodnice  RA3 - předjištění</t>
  </si>
  <si>
    <t>PRÁCE</t>
  </si>
  <si>
    <t>Výroba rozvodnice</t>
  </si>
  <si>
    <t>Zpracování uživatelských programů</t>
  </si>
  <si>
    <t>Montážní práce</t>
  </si>
  <si>
    <t>Oživení regulace a provedení zkoušek</t>
  </si>
  <si>
    <t>Revizní zprávy</t>
  </si>
  <si>
    <t xml:space="preserve">Engineering </t>
  </si>
  <si>
    <t>Projektová dokumentace</t>
  </si>
  <si>
    <t>CELKOVÁ CENA</t>
  </si>
  <si>
    <t>Projektová dokumentace výrobní a skutečné provedení</t>
  </si>
  <si>
    <t>prosinec 2015</t>
  </si>
  <si>
    <t>KL35</t>
  </si>
  <si>
    <t>KL36</t>
  </si>
  <si>
    <t>KL37</t>
  </si>
  <si>
    <t>KL38</t>
  </si>
  <si>
    <t>KL39</t>
  </si>
  <si>
    <t>D + M  Komínový nástavec zateplený třípláštový tep.izolace min.vata 40mm, vnitřní i vnější nerez plech DN 250mm, včetně ukotvení</t>
  </si>
  <si>
    <t>D + M  Typová komínková hlava kruhová nerez Ø370 mm</t>
  </si>
  <si>
    <t>D + M  Přesunutí větrací mřížky s protidešťovou žaluzií a síťkou proti hmyzu typovou do tělocvičny 1700/650mm mimo stavbu lávky Zalícovat se zateplením fasády</t>
  </si>
  <si>
    <t>D + M  Oplechování boku světlíku z PZ poplastovaného černý plocha 1,7 m² x 2 = 3,4m²</t>
  </si>
  <si>
    <t>D + M  Oplechování boku světlíku z PZ poplastovaného černý plocha 2 x 0,45 m² = 0,9 m²</t>
  </si>
  <si>
    <t>OS50</t>
  </si>
  <si>
    <t>Z58</t>
  </si>
  <si>
    <t>Z59</t>
  </si>
  <si>
    <t>soub</t>
  </si>
  <si>
    <t>T31</t>
  </si>
  <si>
    <t>D + M  Dřevěný obklad světlíků ve dvoře</t>
  </si>
  <si>
    <t>Plastové potrubí VPEx 17x2 pro podlahové vytápění</t>
  </si>
  <si>
    <t>Integrální deska PDL vytápění PPS s výstupky</t>
  </si>
  <si>
    <t xml:space="preserve">ochranná trubka DN25 plast </t>
  </si>
  <si>
    <t xml:space="preserve">bm </t>
  </si>
  <si>
    <t>plastifikátor do betonu</t>
  </si>
  <si>
    <t>dm3</t>
  </si>
  <si>
    <t>Vzduchotechnika - 1.etapa</t>
  </si>
  <si>
    <t xml:space="preserve">Zařízení č.03 </t>
  </si>
  <si>
    <t>Potrubí čtyřhranné 250x315</t>
  </si>
  <si>
    <t xml:space="preserve">                            500x400</t>
  </si>
  <si>
    <t xml:space="preserve">                            500x500</t>
  </si>
  <si>
    <t xml:space="preserve">                            800x630</t>
  </si>
  <si>
    <t>Vyústka čtyřhranná 280x140</t>
  </si>
  <si>
    <t>Zaslepení a utěsnění VZT potrubí 500x500, 800x630</t>
  </si>
  <si>
    <t xml:space="preserve">Zařízení č.04 </t>
  </si>
  <si>
    <r>
      <t xml:space="preserve">Potrubí kruhové Spiro </t>
    </r>
    <r>
      <rPr>
        <sz val="11"/>
        <rFont val="Symbol"/>
        <family val="1"/>
        <charset val="2"/>
      </rPr>
      <t>Æ200-</t>
    </r>
    <r>
      <rPr>
        <sz val="11"/>
        <rFont val="Times New Roman"/>
        <family val="1"/>
      </rPr>
      <t>315mm</t>
    </r>
  </si>
  <si>
    <t>Potrubí čtyřhranné 250x400</t>
  </si>
  <si>
    <t xml:space="preserve">                            315x400</t>
  </si>
  <si>
    <t xml:space="preserve">Závěsy ,táhla a objímky kr. potrubí do Ø315 </t>
  </si>
  <si>
    <t xml:space="preserve">Zařízení č. 05 </t>
  </si>
  <si>
    <t>Zařízení č. 08</t>
  </si>
  <si>
    <t>Větrací odvodní jednotka GEA 2200m3/h.,horizontální provedení,vč.tlumiče hluku</t>
  </si>
  <si>
    <t>Zařízení č.13</t>
  </si>
  <si>
    <r>
      <t xml:space="preserve">Potrubní ventilátor </t>
    </r>
    <r>
      <rPr>
        <sz val="11"/>
        <rFont val="Symbol"/>
        <family val="1"/>
        <charset val="2"/>
      </rPr>
      <t>Æ</t>
    </r>
    <r>
      <rPr>
        <sz val="11"/>
        <rFont val="Times New Roman"/>
        <family val="1"/>
      </rPr>
      <t>180</t>
    </r>
  </si>
  <si>
    <r>
      <t xml:space="preserve">Talířový ventil  </t>
    </r>
    <r>
      <rPr>
        <sz val="11"/>
        <rFont val="Symbol"/>
        <family val="1"/>
        <charset val="2"/>
      </rPr>
      <t/>
    </r>
  </si>
  <si>
    <r>
      <t xml:space="preserve">Potrubí Spiro </t>
    </r>
    <r>
      <rPr>
        <sz val="11"/>
        <rFont val="Symbol"/>
        <family val="1"/>
        <charset val="2"/>
      </rPr>
      <t>Æ</t>
    </r>
    <r>
      <rPr>
        <sz val="11"/>
        <rFont val="Times New Roman"/>
        <family val="1"/>
      </rPr>
      <t>180</t>
    </r>
  </si>
  <si>
    <t>Závěsy ,táhla a objímky kr. potrubí do Ø180</t>
  </si>
  <si>
    <t>Zařízení č.14</t>
  </si>
  <si>
    <t>Potrubí čtyřhranné pozink. plech</t>
  </si>
  <si>
    <t>3150x250  30% tvar.</t>
  </si>
  <si>
    <t>Vyustka čtyřhranná  VK1.0 280x140  R1</t>
  </si>
  <si>
    <r>
      <t xml:space="preserve">Potrubí Spiro  </t>
    </r>
    <r>
      <rPr>
        <sz val="11"/>
        <rFont val="Symbol"/>
        <family val="1"/>
        <charset val="2"/>
      </rPr>
      <t>Æ315</t>
    </r>
    <r>
      <rPr>
        <sz val="11"/>
        <rFont val="Times New Roman"/>
        <family val="1"/>
      </rPr>
      <t xml:space="preserve"> pozink plech</t>
    </r>
  </si>
  <si>
    <t>Požární klapka PKK90 (základní provedení)  500x315</t>
  </si>
  <si>
    <t>Vyustka čtyřhranná  VK1.0 400x200  R1</t>
  </si>
  <si>
    <t>Vyustka čtyřhranná na kruh. Potrubí VK2.0 525x125  R1</t>
  </si>
  <si>
    <t>Regulační pevná clona do potrubí Ø315 - Ø220</t>
  </si>
  <si>
    <t>350x350  30% tvar.</t>
  </si>
  <si>
    <t>400x315  40% tvar.</t>
  </si>
  <si>
    <t>500x315  40% tvar.</t>
  </si>
  <si>
    <t>800x800  40% tvar.</t>
  </si>
  <si>
    <t>1000x500  20% tvar.</t>
  </si>
  <si>
    <t>1500x500  100% tvar.</t>
  </si>
  <si>
    <t>Přechod 350x350-Ø315</t>
  </si>
  <si>
    <t xml:space="preserve">             400x315-Ø315</t>
  </si>
  <si>
    <t>Tlumič hluku buňkový 500x200-1000</t>
  </si>
  <si>
    <t>PD žaluzie pozink. plech 1500x500</t>
  </si>
  <si>
    <t>Tepelná izolace VZT potrubí 40mm s Al. Kašírováním</t>
  </si>
  <si>
    <t>Závěsy ,táhla a objímky kr. potrubí do Ø315</t>
  </si>
  <si>
    <t>Závěsy ,táhla na potrubí  čtyřhranné</t>
  </si>
  <si>
    <r>
      <t xml:space="preserve">Otočná tryska DUK </t>
    </r>
    <r>
      <rPr>
        <sz val="11"/>
        <rFont val="Symbol"/>
        <family val="1"/>
        <charset val="2"/>
      </rPr>
      <t>Æ16</t>
    </r>
    <r>
      <rPr>
        <sz val="11"/>
        <rFont val="Times New Roman"/>
        <family val="1"/>
      </rPr>
      <t xml:space="preserve">0 </t>
    </r>
  </si>
  <si>
    <t>1000x200  50% tvar.</t>
  </si>
  <si>
    <t>Nástavec Ø160</t>
  </si>
  <si>
    <t>Nástavec 400x315-200</t>
  </si>
  <si>
    <t>Přechod 350x350-Ø355</t>
  </si>
  <si>
    <t>Mřížka odvodní SMU 1000x300 t=20mm</t>
  </si>
  <si>
    <t>Zařízení č. 07</t>
  </si>
  <si>
    <r>
      <t xml:space="preserve">Ohebné Al. potrubí </t>
    </r>
    <r>
      <rPr>
        <sz val="11"/>
        <rFont val="Symbol"/>
        <family val="1"/>
        <charset val="2"/>
      </rPr>
      <t>Æ355</t>
    </r>
  </si>
  <si>
    <t>Vyústka čtyřhranná 525x125 VK 2.0 na kr. potrubí</t>
  </si>
  <si>
    <t>Regulační pevná clona do potrubí Ø355 - Ø250</t>
  </si>
  <si>
    <t>Potrubí čtyřhranné sk.I 400x250 30%tvar.</t>
  </si>
  <si>
    <t xml:space="preserve">                                   500x250 30 % tvar.</t>
  </si>
  <si>
    <t>PD žaluzie 400x400 pozink. plech</t>
  </si>
  <si>
    <r>
      <t xml:space="preserve">Potrubní ventilátor </t>
    </r>
    <r>
      <rPr>
        <sz val="11"/>
        <rFont val="Symbol"/>
        <family val="1"/>
        <charset val="2"/>
      </rPr>
      <t>Æ</t>
    </r>
    <r>
      <rPr>
        <sz val="11"/>
        <rFont val="Times New Roman"/>
        <family val="1"/>
      </rPr>
      <t>160 , 75W,230V + přetl. Klapka ,osazení pod stropem</t>
    </r>
  </si>
  <si>
    <r>
      <t xml:space="preserve">Talířový ventil  </t>
    </r>
    <r>
      <rPr>
        <sz val="11"/>
        <rFont val="Symbol"/>
        <family val="1"/>
        <charset val="2"/>
      </rPr>
      <t>Æ</t>
    </r>
    <r>
      <rPr>
        <sz val="11"/>
        <rFont val="Times New Roman"/>
        <family val="1"/>
      </rPr>
      <t>125 kovový bílý</t>
    </r>
  </si>
  <si>
    <r>
      <t xml:space="preserve">Ohebné Al. potrubí </t>
    </r>
    <r>
      <rPr>
        <sz val="11"/>
        <rFont val="Symbol"/>
        <family val="1"/>
        <charset val="2"/>
      </rPr>
      <t>Æ</t>
    </r>
    <r>
      <rPr>
        <sz val="11"/>
        <rFont val="Times New Roman"/>
        <family val="1"/>
      </rPr>
      <t>125</t>
    </r>
  </si>
  <si>
    <r>
      <t xml:space="preserve">Ohebné Al. Potrubí zvukotlumící </t>
    </r>
    <r>
      <rPr>
        <sz val="11"/>
        <rFont val="Symbol"/>
        <family val="1"/>
        <charset val="2"/>
      </rPr>
      <t>Æ</t>
    </r>
    <r>
      <rPr>
        <sz val="11"/>
        <rFont val="Times New Roman"/>
        <family val="1"/>
      </rPr>
      <t>160</t>
    </r>
  </si>
  <si>
    <r>
      <t xml:space="preserve">Potrubí Spiro </t>
    </r>
    <r>
      <rPr>
        <sz val="11"/>
        <rFont val="Symbol"/>
        <family val="1"/>
        <charset val="2"/>
      </rPr>
      <t>Æ</t>
    </r>
    <r>
      <rPr>
        <sz val="11"/>
        <rFont val="Times New Roman"/>
        <family val="1"/>
      </rPr>
      <t>160</t>
    </r>
  </si>
  <si>
    <t>Nástěnný ventilátor s radiálním ob. kolem 100 m3/h. ,30W,230V+klapka+odbočka sání</t>
  </si>
  <si>
    <r>
      <t xml:space="preserve">Potrubí Spiro  </t>
    </r>
    <r>
      <rPr>
        <sz val="11"/>
        <rFont val="Symbol"/>
        <family val="1"/>
        <charset val="2"/>
      </rPr>
      <t>Æ10</t>
    </r>
    <r>
      <rPr>
        <sz val="11"/>
        <rFont val="Times New Roman"/>
        <family val="1"/>
      </rPr>
      <t>0</t>
    </r>
  </si>
  <si>
    <r>
      <t xml:space="preserve">Ohebné Al. potrubí </t>
    </r>
    <r>
      <rPr>
        <sz val="11"/>
        <rFont val="Symbol"/>
        <family val="1"/>
        <charset val="2"/>
      </rPr>
      <t>Æ10</t>
    </r>
    <r>
      <rPr>
        <sz val="11"/>
        <rFont val="Times New Roman"/>
        <family val="1"/>
      </rPr>
      <t>0</t>
    </r>
  </si>
  <si>
    <r>
      <rPr>
        <sz val="11"/>
        <rFont val="Times New Roman"/>
        <family val="1"/>
        <charset val="238"/>
      </rPr>
      <t>Talířový ventil</t>
    </r>
    <r>
      <rPr>
        <sz val="11"/>
        <rFont val="Symbol"/>
        <family val="1"/>
        <charset val="2"/>
      </rPr>
      <t xml:space="preserve"> Æ100</t>
    </r>
  </si>
  <si>
    <t>Zařízení č.15.1</t>
  </si>
  <si>
    <t>Nástěnný ventilátor s radiálním ob. kolem 100 m3/h. ,30W,230V+klapka</t>
  </si>
  <si>
    <r>
      <t xml:space="preserve">Ohebné Al. potrubí </t>
    </r>
    <r>
      <rPr>
        <sz val="11"/>
        <rFont val="Symbol"/>
        <family val="1"/>
        <charset val="2"/>
      </rPr>
      <t>Æ8</t>
    </r>
    <r>
      <rPr>
        <sz val="11"/>
        <rFont val="Times New Roman"/>
        <family val="1"/>
      </rPr>
      <t>0</t>
    </r>
  </si>
  <si>
    <r>
      <t>PD mřížka 150x150-</t>
    </r>
    <r>
      <rPr>
        <sz val="11"/>
        <rFont val="Symbol"/>
        <family val="1"/>
        <charset val="2"/>
      </rPr>
      <t>Æ100</t>
    </r>
  </si>
  <si>
    <t>Doprava komponentů VZT</t>
  </si>
  <si>
    <t>Montáže tepelných izolací VZT potrubí</t>
  </si>
  <si>
    <t>Seřízení a zaregulování na projektované parametry</t>
  </si>
  <si>
    <t>Zařízení č.23 chlazení server</t>
  </si>
  <si>
    <t>Montážní konzola pro osazení na zeď</t>
  </si>
  <si>
    <t>Vnitřní nástěnná jednotka  3,5 kW chlazení</t>
  </si>
  <si>
    <t>čerpadlo kondenzátu DN 20</t>
  </si>
  <si>
    <t>Cu potrubí chladiva DN8 vč. paronepropustné izolace</t>
  </si>
  <si>
    <t xml:space="preserve">                             DN12</t>
  </si>
  <si>
    <t>Ochranné potrubí PEx ohebné DN 25</t>
  </si>
  <si>
    <t xml:space="preserve">Náplň chladiva </t>
  </si>
  <si>
    <t>kg</t>
  </si>
  <si>
    <t>Montáže venkovní a vnitřní jednotky</t>
  </si>
  <si>
    <t>Montáže potrubí chladiva</t>
  </si>
  <si>
    <t>soubor</t>
  </si>
  <si>
    <t>hod</t>
  </si>
  <si>
    <t>m3</t>
  </si>
  <si>
    <t>kus</t>
  </si>
  <si>
    <t>m</t>
  </si>
  <si>
    <t>Číslo části  D.1.4. E,F ZDRAVOTECHNIKA-PLYN</t>
  </si>
  <si>
    <t>č. pol.</t>
  </si>
  <si>
    <t>č. ceníkové položky</t>
  </si>
  <si>
    <t>popis položky</t>
  </si>
  <si>
    <t>měr. jedn.</t>
  </si>
  <si>
    <t>výměra</t>
  </si>
  <si>
    <t>ceny v Kč</t>
  </si>
  <si>
    <t>hmotnost v t</t>
  </si>
  <si>
    <t>jedn. dod.</t>
  </si>
  <si>
    <t>jedn. mont.</t>
  </si>
  <si>
    <t>dodávka</t>
  </si>
  <si>
    <t>montáž</t>
  </si>
  <si>
    <t>cena celkem</t>
  </si>
  <si>
    <t xml:space="preserve">Výkaz výměr je zpracován v souladu se zákonem o veřejných zakázkách č. 137/2006 Sb. </t>
  </si>
  <si>
    <t>Pokyny k vyplnění výkazů výměr:</t>
  </si>
  <si>
    <t>1) Při zpracování nabídky je nutné využít všech částí (dílů) projektu pro provádění stavby, tj. technické zprávy, seznamu pozic, všech výkresů, tabulek a specifikací materiálů.</t>
  </si>
  <si>
    <t xml:space="preserve">2) Součástí nabídkové ceny musí být veškeré náklady, aby cena byla konečná a zahrnovala celou dodávku a montáž. </t>
  </si>
  <si>
    <t xml:space="preserve">3) Předpokládá se, že příslušná cena obsahuje veškeré technicky a logicky dovoditelné součásti dodávky a montáže. </t>
  </si>
  <si>
    <t xml:space="preserve">4) Dodávky a montáže uvedené v nabídce musí být, včetně veškerého souvisejícího doplňkového, podružného a montážního materiálu, tak, aby celé zařízení bylo funkční a splňovalo všechny předpisy, které se na ně vztahují.  </t>
  </si>
  <si>
    <t>5) Technické specifikace jsou stanoveny odkazem na české technické normy, na evropské normy, na evropská technická schválení, na technické specifikace zveřejněné v Ústředním věstníku Evropské unie, stavební technická osvědčení a na technické specifikace obsažené v jiných veřejně přístupných dokumentech, uplatňovaných běžně v odborné technické praxi. V rámci technické specifikace musí být podrobně stanoveny technické parametry zařízení bez odkazu na konkrétní výrobek. Technické specifikace výrobků a prací nesmí být stanoveny tak, aby určitým dodavatelům zaručovaly konkurenční výhodu.</t>
  </si>
  <si>
    <t>Tato specifikace množství je nedílnou součástí celého projektu pro výběr dodavatele dané akce. Ceny pro každou položku veškerý související materiál a práce včetně kompletní montáže, tak jak je uvedeno v technické zprávě. Ceny zařízení, která jsou ve výkresech označena jako celek musí být pro kompletní zařízení, tak jak je uvedeno v technické zprávě . Povinností dodavatele je překontrolovat výše uvedenou specifikaci a případný chybějící materiál doplnit a ocenit.</t>
  </si>
  <si>
    <t xml:space="preserve">Výpis materiálu osahuje dodávku základního materiálu pro danou akci. Dodávka akce se předpokládá včetně souvisejícího doplňkového, podružného a montážního materiálu tak, aby celé zřízení bylo funkční a splňovalo všechny předpisy, které se na ně vztahují.  Součástí potrubí jsou nejen kolena, oblouky, redukce, uložení, šroubení ale i odvzdušnění, vypouštění a podpěry, konzoly a závěsy a veškeré ocelové konstrukce potřebné k uložení potrubí, propláchnutí soustavy, .... Závitové armatury budou dodány včetně potřebných připojovacích šroubení, konopí, fermeže .... Přírubové a bezpřírubové armatury  budou dodány včetně potřebných protipřírub, těsnění, šroubů .... Manometry jsou včetně smyčky a trojcestného manometrického kohoutu. Teploměry jsou včetně návarku a jímky. Napojení čerpadel a zařízení je myšleno včetně připojovacích šroubení resp. protipřírub, .... </t>
  </si>
  <si>
    <t>Veškeré použité výrobky musí mít osvědčení o schválení k provozu v České republice.</t>
  </si>
  <si>
    <t>V nabídkové ceně dodavatele   budou zahrnuty veškeré montážní a zemní práce,nátěry,tlakové zkoušky a revize,včetně pomocných konstrukcí - táhel,konzol a závěsů.V celkové nabídce dodavatele bude zahrnut i odvoz suti na skládku a případné demontážní práce stávajících rozvodů.Vypracování nabídky dodavatelem zahrne do své dodávky všechny prvky,součásti a zařízení potřebná k provedení díla  tak,aby finální dílo bylo předáno uživateli odzkoušené,kompletní k okamžitému užívání bez dalších doplňových činností.</t>
  </si>
  <si>
    <t>Stanovení cen prvků je pouze informativního charakteru  a nenahrazuje podrobně zpracovávaný rozpočet dle ceníků např. ÚRS</t>
  </si>
  <si>
    <t>KANALIZACE</t>
  </si>
  <si>
    <r>
      <t xml:space="preserve">Odpadní plasty - hrdlové typ KG - </t>
    </r>
    <r>
      <rPr>
        <sz val="10"/>
        <rFont val="Arial CE"/>
        <family val="2"/>
        <charset val="238"/>
      </rPr>
      <t>do země včetně spojovacího materiálu,pískového podsypu,štěrkopískového obsypu, DN 110</t>
    </r>
  </si>
  <si>
    <t>DTTO  DN125</t>
  </si>
  <si>
    <t>DTTO  DN150</t>
  </si>
  <si>
    <t>DTTO  DN200</t>
  </si>
  <si>
    <r>
      <t>Revizní šachty</t>
    </r>
    <r>
      <rPr>
        <sz val="10"/>
        <rFont val="Arial CE"/>
        <family val="2"/>
        <charset val="238"/>
      </rPr>
      <t xml:space="preserve"> - typové skužené, prefabrikované žb s prefabrikovanýcm dnem vč.stupadel,přechodu,konusu,litinového pojízného poklopu  do hl.3 m</t>
    </r>
  </si>
  <si>
    <r>
      <t>Doplňující protihluková izolace</t>
    </r>
    <r>
      <rPr>
        <sz val="10"/>
        <rFont val="Arial CE"/>
        <family val="2"/>
        <charset val="238"/>
      </rPr>
      <t xml:space="preserve"> - kompletní provedení - pásy ,návin na potrubí vč.kotvícícho a upevňovacího materiálu pro profily do d125</t>
    </r>
  </si>
  <si>
    <r>
      <t>Připojovací potrubí standardu HT</t>
    </r>
    <r>
      <rPr>
        <sz val="10"/>
        <rFont val="Arial CE"/>
        <family val="2"/>
        <charset val="238"/>
      </rPr>
      <t xml:space="preserve"> - hrdlové  standardní výrobek včetně tvarovek,kotvících prvků,objímek v profilech  DN32-DN50 pro odkapy kondenzátu</t>
    </r>
  </si>
  <si>
    <t>DTTO - připojovací DN50</t>
  </si>
  <si>
    <r>
      <t>Vícevrstvý materiál odhlučněný hrdlový</t>
    </r>
    <r>
      <rPr>
        <sz val="10"/>
        <rFont val="Arial CE"/>
        <family val="2"/>
        <charset val="238"/>
      </rPr>
      <t>,vč.kotvících prvků,protihlukových objímek,tvarovek  DN75</t>
    </r>
  </si>
  <si>
    <t>DTTO DN110</t>
  </si>
  <si>
    <r>
      <t>Podlahové vpusti standardu HL z materiálu PE</t>
    </r>
    <r>
      <rPr>
        <sz val="10"/>
        <rFont val="Arial CE"/>
        <family val="2"/>
        <charset val="238"/>
      </rPr>
      <t xml:space="preserve">,typový prvek včetně nástavců,spojek,sad pro osazení do konstrukce ,sad pro upevnění izolací </t>
    </r>
  </si>
  <si>
    <t>HL310NPrG se záp.uzávěrem  "PRIMUS"</t>
  </si>
  <si>
    <r>
      <t>Dvorní vtoky standardu HL</t>
    </r>
    <r>
      <rPr>
        <sz val="10"/>
        <rFont val="Arial CE"/>
        <family val="2"/>
        <charset val="238"/>
      </rPr>
      <t>,kompletní typový prvek s košíkem na písek,nástavci,manžetami a prodlouženími pro  spojení s izolací konkrétní skladby- plast,lepenka s litinovou mřížkou pro pojezd a zatížení do 1,5 t</t>
    </r>
  </si>
  <si>
    <t>HL616, HL 606</t>
  </si>
  <si>
    <r>
      <t>Střešní vtoky standardu HL</t>
    </r>
    <r>
      <rPr>
        <sz val="10"/>
        <rFont val="Arial CE"/>
        <family val="2"/>
        <charset val="238"/>
      </rPr>
      <t>,kompletní typový prvek s mřížkou,nástavci,manžetami a prodlouženími pro  spojení s izolací konkrétní skladby- vč. izolačního límce dle konkrétní skladby stř.pláště a typu lepenky</t>
    </r>
  </si>
  <si>
    <r>
      <t xml:space="preserve">Lapače střešních splavenin </t>
    </r>
    <r>
      <rPr>
        <sz val="10"/>
        <rFont val="Arial CE"/>
        <family val="2"/>
        <charset val="238"/>
      </rPr>
      <t>PE standardu HL 660</t>
    </r>
  </si>
  <si>
    <r>
      <t>Ventilační hlavice</t>
    </r>
    <r>
      <rPr>
        <sz val="10"/>
        <rFont val="Arial CE"/>
        <family val="2"/>
        <charset val="238"/>
      </rPr>
      <t xml:space="preserve"> typové plast standardu HL,kompletní sestava vč.kotvících prvků a spojení s izolací krytiny</t>
    </r>
  </si>
  <si>
    <t>HL810 (u verze pochozí střechy nutno nahradit např. ABUSANITAIR s uhlíkovým filtrem)</t>
  </si>
  <si>
    <r>
      <t>Přivětrávací hlavice</t>
    </r>
    <r>
      <rPr>
        <sz val="10"/>
        <rFont val="Arial CE"/>
        <family val="2"/>
        <charset val="238"/>
      </rPr>
      <t xml:space="preserve"> standardu HL- kompletní vč.přípravy niky pro manipulaci s hlavicí při servisní kontrole</t>
    </r>
  </si>
  <si>
    <t>HL905 včetně zákrytu-podomítkový systém</t>
  </si>
  <si>
    <r>
      <t>Odbočka pro napojení odkapu PV</t>
    </r>
    <r>
      <rPr>
        <sz val="10"/>
        <rFont val="Arial CE"/>
        <family val="2"/>
        <charset val="238"/>
      </rPr>
      <t xml:space="preserve"> -  HL 136.N kompletní sestava kalichu s kuličkou proti zápachu v případě vyschnutí</t>
    </r>
  </si>
  <si>
    <t>VODOVOD</t>
  </si>
  <si>
    <r>
      <t xml:space="preserve">Potrubí ocelové,závitové,pozinkované </t>
    </r>
    <r>
      <rPr>
        <sz val="10"/>
        <rFont val="Arial CE"/>
        <family val="2"/>
        <charset val="238"/>
      </rPr>
      <t>včetně tvarovek,spojovacích prvků-fitinek a pomocných kotvících prvků,korýtek,táhel</t>
    </r>
  </si>
  <si>
    <t>DN80  (3")</t>
  </si>
  <si>
    <r>
      <t>Plastový systém lisovaný</t>
    </r>
    <r>
      <rPr>
        <sz val="10"/>
        <rFont val="Arial CE"/>
        <family val="2"/>
        <charset val="238"/>
      </rPr>
      <t xml:space="preserve"> včetně tvarovek,fitinek,spojek a propojovacích prvků,pomocných konstrukcí,táhel,korýtek a řešení kompenzace atest výrobku pro osazení a rozvody vody v ČR tlaková řada od PN16 do PN25 vícevrstvý roztažnost materiálu 0,026 mm.K</t>
    </r>
  </si>
  <si>
    <t>DN 15 vnitřní  (d20/2,3  vnější)</t>
  </si>
  <si>
    <t>DN 20 vnitřní  (d25/2,8 vnější)</t>
  </si>
  <si>
    <t>DN 25 vnitřní  (d32/3,6 vnější)</t>
  </si>
  <si>
    <r>
      <t xml:space="preserve">Tepelná izolace pro potrubí </t>
    </r>
    <r>
      <rPr>
        <sz val="10"/>
        <rFont val="Arial CE"/>
        <family val="2"/>
        <charset val="238"/>
      </rPr>
      <t xml:space="preserve"> s uzavřenou strukturou buněk v souladu s ustanovením vyhlášky 193/2007 SB - MPO-kompletní vč.upevňovacích pásků do systému</t>
    </r>
  </si>
  <si>
    <t>pro potrubí d20 do d25</t>
  </si>
  <si>
    <t>pro potrubí d32 do d40</t>
  </si>
  <si>
    <r>
      <t>Uzavírací armatury</t>
    </r>
    <r>
      <rPr>
        <sz val="10"/>
        <rFont val="Arial CE"/>
        <family val="2"/>
        <charset val="238"/>
      </rPr>
      <t xml:space="preserve"> - kulové kohouty- kompletní vč.všech protišroubení ,podložek,těsnění,plynulé ovládání armatury obsluhou v souladu s ČSN 736660 čl.77 jako zajištění proti tlakovým rázům v systému</t>
    </r>
  </si>
  <si>
    <t xml:space="preserve">KK  DN 15 </t>
  </si>
  <si>
    <t>KK  DN 20</t>
  </si>
  <si>
    <t>KK  DN 25</t>
  </si>
  <si>
    <r>
      <t>Automatické vyvažovací ventily na systém CTUV</t>
    </r>
    <r>
      <rPr>
        <sz val="10"/>
        <rFont val="Arial CE"/>
        <family val="2"/>
        <charset val="238"/>
      </rPr>
      <t xml:space="preserve"> plně automatická mechanická armatura KEMPER,HONEYWELL s dílensky nastavenou hodnotou včetně těsnění,šroubení pro vsazení do systému</t>
    </r>
  </si>
  <si>
    <t>DN 15 - DN 20</t>
  </si>
  <si>
    <r>
      <t xml:space="preserve">Filtr - sítko </t>
    </r>
    <r>
      <rPr>
        <sz val="10"/>
        <rFont val="Arial CE"/>
        <family val="2"/>
        <charset val="238"/>
      </rPr>
      <t>kompletní vč.všech protišroubení ,podložek,těsnění</t>
    </r>
  </si>
  <si>
    <t>DN 80</t>
  </si>
  <si>
    <t>ZAŘIZOVACÍ PŘEDMĚTY</t>
  </si>
  <si>
    <t>Konečná precizace a konkretizace modlů dle spárořezů a architektonického řešení interiérů dle výběru arch.stavební části - níže uvedeny a uvažovány modely evropského standardu běžně dostupného a certifikovaného pro ČR v  základním barevném provedení bílé keramiky</t>
  </si>
  <si>
    <r>
      <t>WC mísy</t>
    </r>
    <r>
      <rPr>
        <sz val="10"/>
        <rFont val="Arial CE"/>
        <family val="2"/>
        <charset val="238"/>
      </rPr>
      <t xml:space="preserve"> kompletní sestava včetně kotvícího materiálu,prkénka u závěsných systémů včetně vodovodní armatury a pomocných nožiček pro kotvení nádže,armatury,ventilu,izolace proti rošení</t>
    </r>
  </si>
  <si>
    <t>WC závěsné bílá keramika vč.nádrže</t>
  </si>
  <si>
    <t>WC závěs pro imobilní komplet včetně pomocných madel,úchytů a konzol u závěsných modelů závěs na v 500 mm od čisté podlahy a el.ovládacího tlačítka splachování</t>
  </si>
  <si>
    <r>
      <t xml:space="preserve">Umyvadla - </t>
    </r>
    <r>
      <rPr>
        <sz val="10"/>
        <rFont val="Arial CE"/>
        <family val="2"/>
        <charset val="238"/>
      </rPr>
      <t xml:space="preserve"> keramické umyvadlo včetně nosné konstrukce ,kotvících šroubů,sifonu s přípravou pro osazení zákrytu zápachové uzávěrky- rozteč rozet armatur upravena i pro dodatečné vsazení zákrytu sifonu(polonoha)</t>
    </r>
  </si>
  <si>
    <t>Umyvadlo velké</t>
  </si>
  <si>
    <t>Umývátko malé</t>
  </si>
  <si>
    <t>Umyvadlo pro imobilní včetně zazděné podomítkové armatury - sifonu a přípravou pro nástěnnou baterií,konzol a úchytných prvků</t>
  </si>
  <si>
    <r>
      <t>Výlevky</t>
    </r>
    <r>
      <rPr>
        <sz val="10"/>
        <rFont val="Arial CE"/>
        <family val="2"/>
        <charset val="238"/>
      </rPr>
      <t xml:space="preserve"> komplet s mříží pro postavení vědra,kotvících prvků a šroubů s přípravou pro nástěnou baterii</t>
    </r>
  </si>
  <si>
    <t>výlevka keramická stojící bez nádržky  odpad DN 100</t>
  </si>
  <si>
    <r>
      <t>Kuchyňské dřezy</t>
    </r>
    <r>
      <rPr>
        <sz val="10"/>
        <rFont val="Arial CE"/>
        <family val="2"/>
        <charset val="238"/>
      </rPr>
      <t xml:space="preserve"> jsou součástí linky včetně osazení zápachové uzávěrky</t>
    </r>
  </si>
  <si>
    <r>
      <t>Ovládací prvky - baterie</t>
    </r>
    <r>
      <rPr>
        <sz val="10"/>
        <rFont val="Arial CE"/>
        <family val="2"/>
        <charset val="238"/>
      </rPr>
      <t xml:space="preserve"> - evropský standard - keramická kartuše - chrom kompletní sestava včetně propojovacích pancéřových hadiček,či trubiček dle typu,kotvících prvků</t>
    </r>
  </si>
  <si>
    <t>Umyvadlová bat.stojánková - páková</t>
  </si>
  <si>
    <t>Dřezová baterie nástěnná pro výlevku s prodl.ramenem</t>
  </si>
  <si>
    <t>Pračkový ventil s PO armaturou s nást.na hadici</t>
  </si>
  <si>
    <t>Vnější armatura protizámrzová KEMPER</t>
  </si>
  <si>
    <r>
      <t>Rohové ventily</t>
    </r>
    <r>
      <rPr>
        <sz val="10"/>
        <rFont val="Arial CE"/>
        <family val="2"/>
        <charset val="238"/>
      </rPr>
      <t xml:space="preserve"> pro baterie a volně umístěné nádržky sestava ventilu s integrovaným sítkem a propojkou na pancéřovou hadici či trubičku osazované baterie </t>
    </r>
  </si>
  <si>
    <t>Dvířka pro armatury a čistící kusy</t>
  </si>
  <si>
    <t>standardní plastová 200/200</t>
  </si>
  <si>
    <t>Nerezová  200/200</t>
  </si>
  <si>
    <t xml:space="preserve"> Nerezová 400/400</t>
  </si>
  <si>
    <t>Ostatní vybavení zázemí jako držáky toaletního papíru,el.osoučeče,držáky ručníků,WC štětky apod nejsou standardní dodávkou ZTI</t>
  </si>
  <si>
    <t>Plynovod</t>
  </si>
  <si>
    <t>Potrubí ocelové spojované svařováním kompletní provedení včetně revize,tlakové zkoušky a ochranného nátěru včetně spojek,konzol,táhel rozpěrek a pomocných konstrukcí pro kotvení rozvodu</t>
  </si>
  <si>
    <t>potrubí oc. DN 25</t>
  </si>
  <si>
    <t>potrubí oc. DN 80</t>
  </si>
  <si>
    <t>Sestava akumulačního potrubí oc. DN300-2m</t>
  </si>
  <si>
    <r>
      <t>Uzavírací armatury</t>
    </r>
    <r>
      <rPr>
        <sz val="10"/>
        <rFont val="Arial CE"/>
        <family val="2"/>
        <charset val="238"/>
      </rPr>
      <t xml:space="preserve"> pro plyn typové výrobky - kulové pro plyn s atestem pro použití v ČR včetně spojovacích prvků</t>
    </r>
  </si>
  <si>
    <t xml:space="preserve">KK DN 25 </t>
  </si>
  <si>
    <t>KK DN 32</t>
  </si>
  <si>
    <t>KK DN 80</t>
  </si>
  <si>
    <r>
      <t>Manometry</t>
    </r>
    <r>
      <rPr>
        <sz val="10"/>
        <rFont val="Arial CE"/>
        <family val="2"/>
        <charset val="238"/>
      </rPr>
      <t xml:space="preserve"> kompletní sestva včetně trojcestného ventilu a man.smyčky</t>
    </r>
  </si>
  <si>
    <t>Kohouty pro odběr vzorku DN 15-DN 20</t>
  </si>
  <si>
    <r>
      <t>el.bezpečnostní armatura</t>
    </r>
    <r>
      <rPr>
        <sz val="10"/>
        <rFont val="Arial CE"/>
        <family val="2"/>
        <charset val="238"/>
      </rPr>
      <t xml:space="preserve"> -HONEYWELL,PEVEKO-bez odfuku - systém - bez proudu uzavřený- standardní napájení 230V DN 80</t>
    </r>
  </si>
  <si>
    <t>Strojní zařízení</t>
  </si>
  <si>
    <t xml:space="preserve">Ostatní  </t>
  </si>
  <si>
    <t>tlakové zkoušky,revize,ochranné nátěry</t>
  </si>
  <si>
    <t>Stavební přípomoce</t>
  </si>
  <si>
    <t>Těsnění požárních prostupů</t>
  </si>
  <si>
    <t>Rekapitulace</t>
  </si>
  <si>
    <t>Dodávka celkem</t>
  </si>
  <si>
    <t>Montáž celkem</t>
  </si>
  <si>
    <t>Individuální vyzkoušení a ostatní</t>
  </si>
  <si>
    <t>Realizační dokumentace</t>
  </si>
  <si>
    <t>Dokumentace skutečného provedení</t>
  </si>
  <si>
    <t>D1.4.e,f ZDRAVOTECHNIKA CELKEM</t>
  </si>
  <si>
    <t>U řešení kuchyně – varny s přechodem na LAPOL  jsou jasná nová řešení  páteřního a podružných svodů na vlastní LAPOL , nejnutnější přepoje kanalizace. Je však možné , že úpravou dojde k dalším přepojením a nutným napojením zařízení. Zadáním klienta a architekta je neprovádění dalších zásahů a oprav kuchyni . Přepojením na LAPOL to však nebude zcela jednoznačně možné . Ve výkazu níže jsou ponechány volné položky pro případné doplnění dodavatelem</t>
  </si>
  <si>
    <t>DN 32 vnitřní  (d40/4,5 vnější)</t>
  </si>
  <si>
    <t>DN 40 vnitřní  (d50/5,6 vnější )</t>
  </si>
  <si>
    <t>pro potrubí d50 do d63</t>
  </si>
  <si>
    <t>pro potrubí d75 do d90</t>
  </si>
  <si>
    <t>KK  DN 40</t>
  </si>
  <si>
    <r>
      <t>Urinály - pisoáry</t>
    </r>
    <r>
      <rPr>
        <sz val="10"/>
        <rFont val="Arial CE"/>
        <family val="2"/>
        <charset val="238"/>
      </rPr>
      <t xml:space="preserve"> kompletní sestava včetně sifonu ,pryžové spojky pro nasazení do odpadu,kotvícíh šroubů a zatmelení</t>
    </r>
  </si>
  <si>
    <t>Keramický urinál se zadním přívodem vody a podom.sif.</t>
  </si>
  <si>
    <t>Radarové ovládání  kompl. sestava bateriová a propojení s vodovodní armaturou,čidlem a zákrytem čidla v případě pod omítkou</t>
  </si>
  <si>
    <t>HL810</t>
  </si>
  <si>
    <r>
      <t>Podomítkový umyvadlový  sifon</t>
    </r>
    <r>
      <rPr>
        <sz val="10"/>
        <rFont val="Arial CE"/>
        <family val="2"/>
        <charset val="238"/>
      </rPr>
      <t xml:space="preserve"> HL134.0 pro umyvlado pro imobilní</t>
    </r>
  </si>
  <si>
    <t>výlevka keramická stojící bez nádržky odpad DN 100</t>
  </si>
  <si>
    <t>Umyvadlová baterie nástěnná pro imobilní s prodl ovl.ramenem</t>
  </si>
  <si>
    <t>Bidetová sprcha k WC</t>
  </si>
  <si>
    <t>DN 80 vnitřní  (d90/6,7 vnější)</t>
  </si>
  <si>
    <t>KK  DN 80</t>
  </si>
  <si>
    <r>
      <t>Šoupata</t>
    </r>
    <r>
      <rPr>
        <sz val="10"/>
        <rFont val="Arial CE"/>
        <family val="2"/>
        <charset val="238"/>
      </rPr>
      <t xml:space="preserve"> DN 80 včetně protipříruby,spojovacích šroubů,úchytů,těsnění a uložení na konzolu</t>
    </r>
  </si>
  <si>
    <r>
      <t>Zpětné klapky</t>
    </r>
    <r>
      <rPr>
        <sz val="10"/>
        <rFont val="Arial CE"/>
        <family val="2"/>
        <charset val="238"/>
      </rPr>
      <t xml:space="preserve"> DN 80  včetně protipříruby,spojovacích šroubů,úchytů,těsnění a uložení na konzolu</t>
    </r>
  </si>
  <si>
    <t>Oddělovač pro požární vodu DN80</t>
  </si>
  <si>
    <t xml:space="preserve">potrubí oc. DN 25 </t>
  </si>
  <si>
    <t>KK DN  80</t>
  </si>
  <si>
    <r>
      <t>Elektrické zásobníky TUV</t>
    </r>
    <r>
      <rPr>
        <sz val="10"/>
        <rFont val="Arial CE"/>
        <family val="2"/>
        <charset val="238"/>
      </rPr>
      <t xml:space="preserve"> včetně pojistného ventilu a propojení odkapu,kotvícího materiálu,šroubů,armatur a uzávěrů,konzol,závěsů apod.</t>
    </r>
  </si>
  <si>
    <t>malý pod D,U spodní tlakový 5-10 litrů 230V-1,5 kW</t>
  </si>
  <si>
    <t>malý pod D, U spodní tlakový 5-10 litrů 230V-1,5 kW</t>
  </si>
  <si>
    <t>Dle zadávacích podmínek klienta dochází v rámci etapy  za ZTI pouze o doplnění dvou umyvadel ve třídách a jejich propojení na stávající průběhy odpadů a ropzvodů vody. ZTI výrazně doporučuje prověření stavu sítí po odkrytí omítek a případnou náhradu svislých větví jak vody, tak kanalizace napž. Za protihlukový systém kanalizace. Níže uvedené prázdné položky slouží pro případné doplění materiálů dodavatelem po provedené prohlídce aprověření stavu  dle skutečnosti.</t>
  </si>
  <si>
    <r>
      <t xml:space="preserve">Hrdlová kanalizační kamenina - </t>
    </r>
    <r>
      <rPr>
        <sz val="10"/>
        <rFont val="Arial CE"/>
        <family val="2"/>
        <charset val="238"/>
      </rPr>
      <t>do země včetně spojovacího materiálu,pryžových vložek spojů vč, výkopů a záhozů – provedení dle Městských standardů PVS</t>
    </r>
  </si>
  <si>
    <r>
      <t xml:space="preserve">LAPOL pro 7 l /s  - </t>
    </r>
    <r>
      <rPr>
        <sz val="10"/>
        <rFont val="Arial CE"/>
        <family val="2"/>
        <charset val="238"/>
      </rPr>
      <t>typový odlučovač tuků s uložením do země , vstupními pojízdnými poklopy, zvětšeným prostorem pro jímání tuku samonosný – plně funkční komplet</t>
    </r>
  </si>
  <si>
    <t>tlakové zkoušky,revize</t>
  </si>
  <si>
    <t>výkop pro lapol a potrubí  do hl 3m</t>
  </si>
  <si>
    <t>výsek odbočky na řadu pro přípojku</t>
  </si>
  <si>
    <t>Uliční vpusti - typové prefabrikované  v souladu s pravidly TSK  s litinovou mříží a košem na splaveniny</t>
  </si>
  <si>
    <t>výsek odbočky do RŠ a výsek do přímého úseku</t>
  </si>
  <si>
    <t>propojení</t>
  </si>
  <si>
    <t>proplach a zkouška</t>
  </si>
  <si>
    <t>Celková rekapitulace</t>
  </si>
  <si>
    <t>Veřejné osvětlení</t>
  </si>
  <si>
    <t>Příplatek za uchycení with ball-and-socket joint</t>
  </si>
  <si>
    <t>ZDROJ1000001 - výbojka SON-T PIA PLUS 50W, E27</t>
  </si>
  <si>
    <t>Příplatek za recyklaci svítidel</t>
  </si>
  <si>
    <t>Příplatek za recyklaci zdrojů</t>
  </si>
  <si>
    <t>VEŘEJNÉ OSVĚTLENÍ</t>
  </si>
  <si>
    <t xml:space="preserve">Položkový rozpočet </t>
  </si>
  <si>
    <t>Stavba :</t>
  </si>
  <si>
    <t>Objekt :</t>
  </si>
  <si>
    <t>P.č.</t>
  </si>
  <si>
    <t>Číslo položky</t>
  </si>
  <si>
    <t>Název položky</t>
  </si>
  <si>
    <t>MJ</t>
  </si>
  <si>
    <t>množství</t>
  </si>
  <si>
    <t>cena / MJ</t>
  </si>
  <si>
    <t>celkem (Kč)</t>
  </si>
  <si>
    <t>Díl:</t>
  </si>
  <si>
    <t>97</t>
  </si>
  <si>
    <t>Prorážení otvorů</t>
  </si>
  <si>
    <t>971 03-3123.R00</t>
  </si>
  <si>
    <t xml:space="preserve">Vrtání otvorů, zeď cihelná, do 3 cm, hl. do 45 cm </t>
  </si>
  <si>
    <t>974 08-2112.R00</t>
  </si>
  <si>
    <t xml:space="preserve">Vysekání rýh pro vodiče omítka stěn MVC šířka 3 cm </t>
  </si>
  <si>
    <t>974 08-2114.R00</t>
  </si>
  <si>
    <t xml:space="preserve">Vysekání rýh pro vodiče omítka stěn MVC šířka 7 cm </t>
  </si>
  <si>
    <t>973 03-1616.R00</t>
  </si>
  <si>
    <t>Vysekání kapes zeď cih. špalíky, krabice 10x10x5cm</t>
  </si>
  <si>
    <t>Celkem za</t>
  </si>
  <si>
    <t>M21</t>
  </si>
  <si>
    <t>Elektromontáže</t>
  </si>
  <si>
    <t>Rozvodnice recepce OS2, viz specifikace v př.č.D.1.4.3-08</t>
  </si>
  <si>
    <t>Rozvaděč 1.NP přístravby R11, viz specifikace v př.č.D.1.4.3-08</t>
  </si>
  <si>
    <t>Rozvaděč 2.NP přístravby R21, viz specifikace v př.č.D.1.4.3-08</t>
  </si>
  <si>
    <t>Rozvaděč 3.NP přístravby R31, viz specifikace v př.č.D.1.4.3-08</t>
  </si>
  <si>
    <t>210 19-0001.R00</t>
  </si>
  <si>
    <t xml:space="preserve">Montáž celoplechových rozvodnic do váhy 20 kg </t>
  </si>
  <si>
    <t>Přístroje na úpravu stávajícího hlavního rozvaděče nové budovy HR, viz specifikace v př.č.D.1.4.3-08</t>
  </si>
  <si>
    <t>kpl</t>
  </si>
  <si>
    <t>Úprava rozvaděče HR, viz specifikace v př.č.D.1.4.3-08</t>
  </si>
  <si>
    <t>Přístroje na úpravu stávajícího rozvaděče kuchyně RK, viz specifikace v př.č.D.1.4.3-08</t>
  </si>
  <si>
    <t>Úprava rozvaděče RK, viz specifikace v př.č.D.1.4.3-08</t>
  </si>
  <si>
    <t>Přístroje na úpravu stávajícího rozvaděče 1.NP RS1, viz specifikace v př.č.D.1.4.3-08</t>
  </si>
  <si>
    <t>Úprava rozvaděče RS1, viz specifikace v př.č.D.1.4.3-08</t>
  </si>
  <si>
    <t>Demontáž stávající rozvodnice osvětlení OS1</t>
  </si>
  <si>
    <t>Montáž a zapojení rozvodnice osvětlení OS1</t>
  </si>
  <si>
    <t>Vypínač jednopólový, řazení 1, pod omítku, barva bílá, včetně krytu a rámečku, 250V/10AX, IP30</t>
  </si>
  <si>
    <t>210 11-0041.R00</t>
  </si>
  <si>
    <t xml:space="preserve">Spínač zapuštěný jednopólový </t>
  </si>
  <si>
    <t>Přepínač sériový, řazení 5, pod omítku, barva bílá, včetně krytu a rámečku, 250V/10AX, IP30</t>
  </si>
  <si>
    <t>210 11-0043.R00</t>
  </si>
  <si>
    <t xml:space="preserve">Spínač zapuštěný seriový </t>
  </si>
  <si>
    <t>Přepínač střídavý, řazení 6, pod omítku, barva bílá, včetně krytu a rámečku, 250V/10AX, IP30</t>
  </si>
  <si>
    <t>210 11-0045.R00</t>
  </si>
  <si>
    <t xml:space="preserve">Spínač zapuštěný střídavý </t>
  </si>
  <si>
    <t>Přepínač dvojitý střídavý, řazení 6+6, pod omítku, barva bílá, včetně krytu a rámečku, 250V/10AX, IP30</t>
  </si>
  <si>
    <t>210 11-0044.R00</t>
  </si>
  <si>
    <t>Spínač zapuštěný dvojitý střídavý</t>
  </si>
  <si>
    <t>Přepínač křížový, řazení 7, pod omítku, barva bílá, včetně krytu a rámečku, 250V/10AX, IP30</t>
  </si>
  <si>
    <t>210 11-0046.R00</t>
  </si>
  <si>
    <t xml:space="preserve">Spínač zapuštěný křížový </t>
  </si>
  <si>
    <t>Ovladač tlačítkový s orientační dutnavkou, řazení 1/0So, pod omítku, barva podle podkladu v místě osazení, včetně krytu a rámečku, 250V/10AX, IP30</t>
  </si>
  <si>
    <t>210 11-0048.R00</t>
  </si>
  <si>
    <t>Spínač zapuštěný jednopólový s orient.doutnavkou</t>
  </si>
  <si>
    <t>Spínač žaluziový kolébkový, řazení 1/0+1/0 s blokováním, pod omítku, barva bílá, včetně krytu a rámečku, 250V/10AX, IP20</t>
  </si>
  <si>
    <t>Montáž - spínač žaluziový kolébkový, řazení 1/0+1/0</t>
  </si>
  <si>
    <t>Zásuvka jednonásobná, barva bílá, pod omítku, včetně krytu a rámečku, 250V/16AX, IP40, s clonkami</t>
  </si>
  <si>
    <t>210 11-1002.R00</t>
  </si>
  <si>
    <t xml:space="preserve">Zásuvka domovní vestavná - provedení 2P+Z </t>
  </si>
  <si>
    <t>210 11-1012.R00</t>
  </si>
  <si>
    <t xml:space="preserve">Zásuvka domovní zapuštěná -  2P+Z,dvojí zapojení </t>
  </si>
  <si>
    <t>Zásuvka dvojnásobná s natočenou dutinou, barva bílá, pod omítku, včetně krytu a rámečku, 250V/16AX, IP40, s clonkami</t>
  </si>
  <si>
    <t>Zásuvka jednonásobná, barva podle podkladu v místě osazení, pod omítku, včetně krytu a rámečku, 250V/16AX,  IP44</t>
  </si>
  <si>
    <t>210 11-1031.R00</t>
  </si>
  <si>
    <t xml:space="preserve">Zásuvka domovní v krabici - 2P+Z, venkovní </t>
  </si>
  <si>
    <t>Zásuvka jednonásobná, barva šedá, na povrch, montáž na hořlavý podklad třídy reakce na oheň B-F, 250V/16AX, IP20</t>
  </si>
  <si>
    <t xml:space="preserve">Relé žaluziové pro dvě úrovně ovládání, montáž do instalační krabice, 230V/6A </t>
  </si>
  <si>
    <t>Montáž a zapojení žaluziového relé pro dvě úrobně ovládání</t>
  </si>
  <si>
    <t>Infračidlo pohybové pro ovl. osvětlení, rozsah min.12m / 360 st, pro spínání zářivek, 230V/16A, stropní, bílé, s funkcí optimalizace spínání, IP44</t>
  </si>
  <si>
    <t>210</t>
  </si>
  <si>
    <t>Montáž pohybového infračidla pro osvětlení</t>
  </si>
  <si>
    <t>Vypínač bezpečnostní,  trojpólový, v izolační skříni, polozapuštěný, 400V/32A,IP 44</t>
  </si>
  <si>
    <t>210 11-0513.R00</t>
  </si>
  <si>
    <t>Montáž vačkového vypínače trojpólového v krytu, venkovní provedení, do 32A</t>
  </si>
  <si>
    <t>Vypínač bezpečnostní,  trojpólový, v izolační skříni, polozapuštěný, 400V/63A,IP 44</t>
  </si>
  <si>
    <t>Montáž vačkového vypínače trojpólového v krytu, venkovní provedení, do 63A</t>
  </si>
  <si>
    <t>341-11030</t>
  </si>
  <si>
    <t xml:space="preserve">Kabel silový s Cu jádrem 750 V CYKY-J 3 x 1,5 mm2 </t>
  </si>
  <si>
    <t xml:space="preserve">Kabel silový s Cu jádrem 750 V CYKY-O 3 x 1,5 mm2 </t>
  </si>
  <si>
    <t>210 81-01045</t>
  </si>
  <si>
    <t>Kabel CYKY-m 750 V 3 x 1,5 mm2 pod omítkou</t>
  </si>
  <si>
    <t>341-11036</t>
  </si>
  <si>
    <t xml:space="preserve">Kabel silový s Cu jádrem 750 V CYKY-J 3 x 2,5 mm2 </t>
  </si>
  <si>
    <t>210 81-0106</t>
  </si>
  <si>
    <t xml:space="preserve">Kabel CYKY-m 750 V 3 x 2,5 mm2 uložený pod omítkou </t>
  </si>
  <si>
    <t>341-11090</t>
  </si>
  <si>
    <t xml:space="preserve">Kabel silový s Cu jádrem 750 V CYKY-J 5 x 1,5 mm2 </t>
  </si>
  <si>
    <t>210 81-0215.R00</t>
  </si>
  <si>
    <t xml:space="preserve">Kabel CYKY-m 750 V 5 x 1,5 mm2 pevně uložený </t>
  </si>
  <si>
    <t xml:space="preserve">Kabel silový s Cu jádrem 750 V CYKY-J 5 x 4 mm2 </t>
  </si>
  <si>
    <t>210 81-0057.R00</t>
  </si>
  <si>
    <t xml:space="preserve">Kabel CYKY-m 750 V 5 x 4 mm2 pevně uložený </t>
  </si>
  <si>
    <t xml:space="preserve">Kabel silový s Cu jádrem 750 V CYKY 5 x 10 mm2 </t>
  </si>
  <si>
    <t>Kabel CYKY-m 750 V 5 x 10 mm2 pevně uložený</t>
  </si>
  <si>
    <t xml:space="preserve">Kabel silový s Cu jádrem 750 V CYKY-J 5 x16 mm2 </t>
  </si>
  <si>
    <t>Kabel CYKY-m 750 V 5 x 16 mm2 pevně uložený</t>
  </si>
  <si>
    <t>Šňůra střední s Cu jádrem H07RN-F 5G10</t>
  </si>
  <si>
    <t>Šňůra střední s Cu jádrem H07RN-F 5G16</t>
  </si>
  <si>
    <t xml:space="preserve">Šňůra H07RN-F 5G10 volně uložená </t>
  </si>
  <si>
    <t xml:space="preserve">Šňůra H07RN-F 5G16 volně uložená </t>
  </si>
  <si>
    <t>341-40967</t>
  </si>
  <si>
    <t xml:space="preserve">Vodič silový CY zelenožlutý 10,00 mm2 - drát </t>
  </si>
  <si>
    <t>341-40929</t>
  </si>
  <si>
    <t>Vodič silový CY zelenožlutý 25,00 mm2</t>
  </si>
  <si>
    <t>210 22-0451.R00</t>
  </si>
  <si>
    <t xml:space="preserve">Ochranné spoj. v prádel.,koupel.,Cu4-16 mm2 volně </t>
  </si>
  <si>
    <t>Vodič CYY 25 mm2 uložený pevně</t>
  </si>
  <si>
    <t xml:space="preserve">Kabel silový s Cu jádrem 750 V B2,s1,d0 CXKH-R(J) 3 x 1,5 mm2 </t>
  </si>
  <si>
    <t xml:space="preserve">Kabel silový s Cu jádrem 750 V B2,s1,d0 CXKH-R(O) 3 x 1,5 mm2 </t>
  </si>
  <si>
    <t xml:space="preserve">Kabel CXKH-R 3 x 1,5 mm2 pevně uložený </t>
  </si>
  <si>
    <t xml:space="preserve">Kabel silový s Cu jádrem 750 V B2,s1,d0 CXKH-R(J) 3 x 2,5 mm2 </t>
  </si>
  <si>
    <t xml:space="preserve">Kabel CXKH-R(J) 3 x 2,5 mm2 pevně uložený </t>
  </si>
  <si>
    <t xml:space="preserve">Kabel silový s Cu jádrem 750 V B2,s1,d0 CXKH-R(J) 5 x 1,5 mm2 </t>
  </si>
  <si>
    <t xml:space="preserve">Kabel silový s Cu jádrem 750 V B2,s1,d0 CXKH-R(O) 5 x 1,5 mm2 </t>
  </si>
  <si>
    <t xml:space="preserve">Kabel CXKH-R 5 x 1,5 mm2 pevně uložený </t>
  </si>
  <si>
    <t>Vodič silový s Cu jádrem 750 V B2,s1,d0 CXKH-R 1 x 25 mm2 zž</t>
  </si>
  <si>
    <t xml:space="preserve">Vodič CXKH-R 1 x 25 mm2 pevně uložený </t>
  </si>
  <si>
    <t>210 10-0001.R00</t>
  </si>
  <si>
    <t xml:space="preserve">Ukončení vodičů v rozvaděči + zapojení do 2,5 mm2 </t>
  </si>
  <si>
    <t>210 10-0002.R00</t>
  </si>
  <si>
    <t xml:space="preserve">Ukončení vodičů v rozvaděči + zapojení do 6 mm2 </t>
  </si>
  <si>
    <t>210 10-0003.R00</t>
  </si>
  <si>
    <t xml:space="preserve">Ukončení vodičů v rozvaděči + zapojení do 16 mm2 </t>
  </si>
  <si>
    <t>Smyčka topného kabelu pro ochranu okapů se studenými konci o délce 29m, 600W</t>
  </si>
  <si>
    <t>551-90410</t>
  </si>
  <si>
    <t>Nerez lanko pro uchycení topného kabelu do svodů s úchyty</t>
  </si>
  <si>
    <t xml:space="preserve">Úchyty mrazuvzdorné plastové na kabely horizontátní </t>
  </si>
  <si>
    <t>Vlhkostní čidlo k regulátoru vyhřívání okapů</t>
  </si>
  <si>
    <t>Teplotní čidlo k regulátoru vyhřívání okapů</t>
  </si>
  <si>
    <t>Montáž smyčky topného kabelu 29m včetně ukotvení a ukončení</t>
  </si>
  <si>
    <t>Montáž a připojení vlhkostního čidla</t>
  </si>
  <si>
    <t>Montáž a připojení teplotního čidla</t>
  </si>
  <si>
    <t>Štítek výstražný na svod včetně montáže</t>
  </si>
  <si>
    <t>Oživení a nastavení protimrazových ochran</t>
  </si>
  <si>
    <t>Samoregulační topný kabel do okapu včetně příslušenství pro připojení a ukončení o délce 3m, 20W/m při 10st.C včetně montáže</t>
  </si>
  <si>
    <t>Samoregulační topný kabel do okapu včetně příslušenství pro připojení a ukončení o délce 4m, 20W/m při 10st.C včetně montáže</t>
  </si>
  <si>
    <t>svít.S1</t>
  </si>
  <si>
    <t>Přisazené zářivkové svítidlo pro montáž do řady z obdélníkového Al profilu rozměry cca 55x70mm, leštěná parabolická Al mřížka, barva ELOX, včetně zdrojů a příslušenství (koncovky, spojky apod.); délka cca 1190mm; 1x54W / G5, IP 20; orientační vyobrazení viz. příloha</t>
  </si>
  <si>
    <t>svít.S3</t>
  </si>
  <si>
    <t>Přisazené zářivkové svítidlo pro montáž do řady z obdélníkového Al profilu rozměry cca 55x70mm, průběžný prizmatický kryt, barva ELOX, včetně zdrojů a příslušenství (koncovky, spojky apod.); délka cca1490mm; 1x35W / G5, IP 20; orientační vyobrazení viz. příloha</t>
  </si>
  <si>
    <t>svít.S4</t>
  </si>
  <si>
    <t>Přisazené zářivkové svítidlo pro montáž do řady z obdélníkového Al profilu rozměry cca 55x70mm, leštěná parabolická Al mřížka, barva ELOX, včetně zdrojů a příslušenství (koncovky, spojky apod.); délka cca 1490mm; 1x35W / G5, IP 20; orientační vyobrazení viz. příloha</t>
  </si>
  <si>
    <t>svít.S5</t>
  </si>
  <si>
    <t>Přisazený LED reflektor pro osvětlení tabule, černá barva, válcový tvar, vyzařovací úhel 45st., LED PAR 38- 45st, 23W / E27/1600lm, včetně zdroje; orientační vyobrazení viz. příloha</t>
  </si>
  <si>
    <t>svít.S6</t>
  </si>
  <si>
    <t>Nástěnné zářivkové svítidlo z Al profilu rozměry cca 600x280x45mm, prizmatický kryt SATINÉ, barva ELOX, včetně zdrojů a příslušenství; 2x14W / G5, IP 20; orientační vyobrazení viz. příloha</t>
  </si>
  <si>
    <t>svít.S7</t>
  </si>
  <si>
    <t>Přisazené zářivkové svítidlo z Al profilu rozměry cca 620x620mm, prizmatický kryt SATINÉ, barva ELOX, včetně zdrojů a příslušenství; 4x14W / G5, IP 20; orientační vyobrazení viz. příloha</t>
  </si>
  <si>
    <t>svít.S8</t>
  </si>
  <si>
    <t>Nástěnné zářivkové svítidlo pod horní skříňky kuchyňské linky, délka cca 600mm, prizmatický kryt, barva bílá, včetně zdroje a příslušenství; 1x14W / G5, IP 20</t>
  </si>
  <si>
    <t>svít.S10</t>
  </si>
  <si>
    <t>Přisazené zářivkové průmyslové kruhové svítidlo, plastový korpus, čirý polykarbonátový kryt, elektronický předřadník, včetně zdrojů, 2x18W/G24q3, min. IP 44</t>
  </si>
  <si>
    <t>svít.S12</t>
  </si>
  <si>
    <t>Závěsné zářivkové svítidlo z Al profilu rozměry cca 620x620mm, prizmatický kryt SATINÉ, barva ELOX, včetně zdrojů a příslušenství; 4x14W / G5, IP 20; orientační vyobrazení viz. příloha</t>
  </si>
  <si>
    <t>svít.S14</t>
  </si>
  <si>
    <t>Závěsné zářivkové svítidlo pro montáž do řady z obdélníkového Al profilu rozměry cca 55x70mm, leštěná parabolická Al mřížka, barva ELOX, včetně zdrojů a příslušenství (koncovky, spojky, závěsy apod.); délka cca 1190mm; 1x54W / G5, IP 20; orientační vyobrazení viz. příloha</t>
  </si>
  <si>
    <t>svít.S19</t>
  </si>
  <si>
    <t>Nástěnné zářivkové svítidlo, prizmatický kryt,bílý plechový korpus, 1x35W / G5, IP20, včetně příslušenství</t>
  </si>
  <si>
    <t>svít.S20</t>
  </si>
  <si>
    <t>Přisazené zářivkové svítidlo z obdélníkového Al profilu délka cca 1000mm, prizmatický kryt, barva ELOX, včetně zdrojů a příslušenství; 1x21W / G5, IP 20; orientační vyobrazení viz. příloha</t>
  </si>
  <si>
    <t>svít.S21</t>
  </si>
  <si>
    <t>Přisazené zářivkové svítidlo z obdélníkového Al profilu délka cca 1250mm, prizmatický kryt, barva ELOX, včetně zdrojů a příslušenství; 1x28W / G5, IP 20; orientační vyobrazení viz. příloha</t>
  </si>
  <si>
    <t>svít.S22</t>
  </si>
  <si>
    <t>Přisazené zářivkové svítidlo pro montáž do řady z obdélníkového Al profilu, průběžný prizmatický kryt, barva ELOX, včetně zdrojů a příslušenství (koncovky, spojky apod.); délka cca1490mm; 1x35W / G5, IP 20; orientační vyobrazení viz. příloha</t>
  </si>
  <si>
    <t>svít.S23</t>
  </si>
  <si>
    <t>Zavěšené zářivkové průmyslové svítidlo, prizmatický kryt PS-polystyren, základna šedý ABS-polystyren, včetně závěsu, příslušenství a zdrojů; 2x36W / G13, IP 20; orientační vyobrazení viz. příloha</t>
  </si>
  <si>
    <t>svít.S24</t>
  </si>
  <si>
    <t>Přisazený LED reflektor pro osvětlení podia, černá barva, válcový tvar, vyzařovací úhel 45st., LED PAR 38- 45st, 23W / E27/1600lm, včetně zdroje; orientační vyobrazení viz. příloha</t>
  </si>
  <si>
    <t>svít.S25</t>
  </si>
  <si>
    <t>Nástěnná lampa na rameni se stínidlem, korpus a stínidlo pozinkovaný plech, průměr stínidla 39cm, včetně zdroje (LED žárovvka E27/12W/3000K)</t>
  </si>
  <si>
    <t>svít.S26</t>
  </si>
  <si>
    <t>Závěsné interiérové svítidlo, se stínidlem černé barvy, závěsné, včetně zdroje zářivka E27/20W</t>
  </si>
  <si>
    <t>svít.S27</t>
  </si>
  <si>
    <t>Vestavné zářivkové svítidlo pro montáž do řady z obdélníkového Al profilu, průběžný prizmatický kryt, barva ELOX, včetně zdrojů a příslušenství (koncovky, spojky apod.); délka cca1490mm; 1x35W / G5, IP 20; orientační vyobrazení viz. Příloha</t>
  </si>
  <si>
    <t>svít. SN1</t>
  </si>
  <si>
    <t>Autonomní nouzové svítidlo, nástěnné, systém AUTOTEST, včetně piktogramu, pohotovostní zapojení; 8W / 1hod, IP 40</t>
  </si>
  <si>
    <t>svít. SN2</t>
  </si>
  <si>
    <t>Autonomní nouzové svítidlo, stropní, systém AUTOTEST, včetně piktogramu a oboustranného PC difuzoru, pohotovostní zapojení; 8W / 1hod, IP 40</t>
  </si>
  <si>
    <t>Montáž svítidla ozn. S1</t>
  </si>
  <si>
    <t>Montáž svítidla ozn. S3</t>
  </si>
  <si>
    <t>Montáž svítidla ozn. S4</t>
  </si>
  <si>
    <t>Montáž svítidla ozn. S5</t>
  </si>
  <si>
    <t>Montáž svítidla ozn. S6</t>
  </si>
  <si>
    <t>Montáž svítidla ozn. S7</t>
  </si>
  <si>
    <t>Montáž svítidla ozn. S8</t>
  </si>
  <si>
    <t>Montáž svítidla ozn. S10</t>
  </si>
  <si>
    <t>Montáž svítidla ozn. S12</t>
  </si>
  <si>
    <t>Montáž svítidla ozn. S14</t>
  </si>
  <si>
    <t>Montáž svítidla ozn. S19</t>
  </si>
  <si>
    <t>Montáž svítidla ozn. S20</t>
  </si>
  <si>
    <t>Montáž svítidla ozn. S21</t>
  </si>
  <si>
    <t>Montáž svítidla ozn. S22</t>
  </si>
  <si>
    <t>Montáž svítidla ozn. S23</t>
  </si>
  <si>
    <t>Montáž svítidla ozn. S24</t>
  </si>
  <si>
    <t>Montáž svítidla ozn. S25</t>
  </si>
  <si>
    <t>Montáž svítidla ozn. S26</t>
  </si>
  <si>
    <t>Montáž svítidla ozn. S27</t>
  </si>
  <si>
    <t>Montáž svítidla ozn. SN1</t>
  </si>
  <si>
    <t>Montáž svítidla ozn. SN2</t>
  </si>
  <si>
    <t xml:space="preserve">Trubka ohebná PVC s nízkou mechanickou odolností pr. 32 mm </t>
  </si>
  <si>
    <t>210 01-0006.R00</t>
  </si>
  <si>
    <t xml:space="preserve">Trubka ohebná pod omítku, typ 23.. 48 mm </t>
  </si>
  <si>
    <t xml:space="preserve">Trubka ohebná PVC s nízkou mechanickou odolností pr. 25 mm </t>
  </si>
  <si>
    <t>210 01-0004.R00</t>
  </si>
  <si>
    <t xml:space="preserve">Trubka ohebná pod omítku, typ 23.. 29 mm </t>
  </si>
  <si>
    <t xml:space="preserve">Trubka ohebná PVC s nízkou mechanickou odolností pr. 20 mm </t>
  </si>
  <si>
    <t>210 01-0001.R00</t>
  </si>
  <si>
    <t xml:space="preserve">Trubka ohebná pod omítku, typ 23.. 13 mm </t>
  </si>
  <si>
    <t xml:space="preserve">Trubka tuhá PVC s nízkou mechanickou odolností pr. 20 mm </t>
  </si>
  <si>
    <t>210 01-0023.R00</t>
  </si>
  <si>
    <t xml:space="preserve">Trubka tuhá z PVC uložená pevně, 29 mm </t>
  </si>
  <si>
    <t xml:space="preserve">Trubka tuhá Al pr. 25 mm </t>
  </si>
  <si>
    <t xml:space="preserve">Trubka tuhá Al uložená pevně, 25 mm </t>
  </si>
  <si>
    <t xml:space="preserve">Trubka ohebná PVC s nízkou mechanickou odolností pro zalití do betonu pr. 25 mm </t>
  </si>
  <si>
    <t>210 01-0123.R00</t>
  </si>
  <si>
    <t>Trubka ochranná z PE, uložená volně, DN do 47 mm</t>
  </si>
  <si>
    <t>Sestava nástěnné přístrojové popř. odbočné krabice s podpěrou pro zalití do betonu</t>
  </si>
  <si>
    <t>Montáž sestavy přístrojové popř. odbočné krabice s podpěrou pro zalití do betonu</t>
  </si>
  <si>
    <t>Sestava nástěnné přístrojové krabice pro rozteč 71mm s podpěrou pro zalití do betonu</t>
  </si>
  <si>
    <t>Montáž sestavy přístrojové popř. odbočné krabice pro rozteč 71 s podpěrou pro zalití do betonu</t>
  </si>
  <si>
    <t>Vývodka pro trubku D25 pro elektroinstalaci v betonu</t>
  </si>
  <si>
    <t>Osazení vývodky pro trubku D25 pro elektroinstalaci v betonu</t>
  </si>
  <si>
    <t>Koncovka pro trubky D25 pro elektroinstalaci v betonu</t>
  </si>
  <si>
    <t>Osazení koncovky pro trubky D25 pro elektroinstalaci v betonu</t>
  </si>
  <si>
    <t>Krabice přístrojová pod omítku</t>
  </si>
  <si>
    <t>210 01-0301.R00</t>
  </si>
  <si>
    <t xml:space="preserve">Krabice přístrojová KP 68, bez zapojení </t>
  </si>
  <si>
    <t>Krabice rozvodná prům.68 IP 20 do 4 mm2</t>
  </si>
  <si>
    <t>210 01-0321.RT0</t>
  </si>
  <si>
    <t>Krabice odbočná KR 68, se zapojením</t>
  </si>
  <si>
    <t>Krabice rozvodná na povrch, min. IP 44 do 4 mm2</t>
  </si>
  <si>
    <t>210 01-0351.R00</t>
  </si>
  <si>
    <t xml:space="preserve">Rozvodka krabicová z lis. izol. 6455-11 do 4 mm2 </t>
  </si>
  <si>
    <t>Žlab kabelový drátěný s přísluš., 62/50 mm bez víka včetně dodávky žlabu 62/50</t>
  </si>
  <si>
    <t>Žlab kabelový drátěný s přísluš., 125/50 mm bez víka včetně dodávky žlabu 125/50</t>
  </si>
  <si>
    <t>211 01-0002.R00</t>
  </si>
  <si>
    <t xml:space="preserve">Osazení hmoždinky do cihlového zdiva, HM 8 </t>
  </si>
  <si>
    <t>211 01-0010.R00</t>
  </si>
  <si>
    <t xml:space="preserve">Osazení hmoždinky do tvrd.kamene/betonu, HM 8 </t>
  </si>
  <si>
    <t>354-41120</t>
  </si>
  <si>
    <t xml:space="preserve">Pásek uzemňovací pozinkovaný 30 x 4 mm </t>
  </si>
  <si>
    <t>210 22-0021.R00</t>
  </si>
  <si>
    <t>Vedení uzemňovací v zemi FeZn do 120 mm2</t>
  </si>
  <si>
    <t>Vodič FeZn 8mm</t>
  </si>
  <si>
    <t>210 22-0101.R00</t>
  </si>
  <si>
    <t xml:space="preserve">Vodiče svodové FeZn D do 10,Al 10,Cu 8 +podpěry </t>
  </si>
  <si>
    <t>Spojovací svorka pásek/drát FeZn</t>
  </si>
  <si>
    <t>354-41925</t>
  </si>
  <si>
    <t>Svorka zkušební, FeZn</t>
  </si>
  <si>
    <t>354-41850</t>
  </si>
  <si>
    <t xml:space="preserve">Svorka univerzální SU </t>
  </si>
  <si>
    <t>354-41895</t>
  </si>
  <si>
    <t xml:space="preserve">Svorka připojovací SP  kovových částí d 6-12 mm </t>
  </si>
  <si>
    <t>354-41851</t>
  </si>
  <si>
    <t xml:space="preserve">Svorka univerzální SUA - s jednou příložkou </t>
  </si>
  <si>
    <t>354-41905</t>
  </si>
  <si>
    <t>Svorka připojovací SO okapových žlabů d 6-12 mm</t>
  </si>
  <si>
    <t>354-41875</t>
  </si>
  <si>
    <t xml:space="preserve">Svorka křížová SK pro vodič d 6-10 mm </t>
  </si>
  <si>
    <t>354-41470</t>
  </si>
  <si>
    <t xml:space="preserve">Podpěra vedení pod taškovou krytinu PV 11 </t>
  </si>
  <si>
    <t>Podpěra vedení na zeď, plast, šedá</t>
  </si>
  <si>
    <t>210 22-0301.R00</t>
  </si>
  <si>
    <t xml:space="preserve">Svorka hromosvodová do 2 šroubů /SS, SZ, SO/ </t>
  </si>
  <si>
    <t>210 22-0302.R00</t>
  </si>
  <si>
    <t xml:space="preserve">Svorka hromosvodová nad 2 šrouby /ST, SJ, SR, atd/ </t>
  </si>
  <si>
    <t>Ochranná trubka svodu, 1,7m nerez</t>
  </si>
  <si>
    <t>210 22-0372.R00</t>
  </si>
  <si>
    <t>Úhelník ochranný nebo trubka s držáky do zdiva</t>
  </si>
  <si>
    <t>354-41846</t>
  </si>
  <si>
    <t xml:space="preserve">Štítek označovací </t>
  </si>
  <si>
    <t>210 22-0401.R00</t>
  </si>
  <si>
    <t xml:space="preserve">Označení svodu štítky, smaltované, umělá hmota </t>
  </si>
  <si>
    <t>Svorka připojovací na potrubí včetně nerez pásku</t>
  </si>
  <si>
    <t>210 22-0321.R00</t>
  </si>
  <si>
    <t xml:space="preserve">Svorka na potrubí Bernard, včetně Cu pásku </t>
  </si>
  <si>
    <t>HZS - demontáž stávající instalace</t>
  </si>
  <si>
    <t>905</t>
  </si>
  <si>
    <t>HZS - revize stavebního objektu</t>
  </si>
  <si>
    <t>910</t>
  </si>
  <si>
    <t>HZS - dokumentace skutečného provedení</t>
  </si>
  <si>
    <t>Ovladač tlačítkový se signální doutnavkou, řazení 1/0S, pod omítku, barva bílá, včetně krytu a rámečku, 250V/10AX, IP30</t>
  </si>
  <si>
    <t>Infračidlo pohybové pro ovl. osvětlení, rozsah min.12m / 180 st, pro spínání zářivek, 230V/16A, nástěnné, bílé, IP44</t>
  </si>
  <si>
    <t>Relé ventilátorové doběhové 230V/1A, instalace do instalační krabice, ovládání tlačítkem</t>
  </si>
  <si>
    <t>210 11-0072.R00</t>
  </si>
  <si>
    <t xml:space="preserve">Elektronický časový ovládač </t>
  </si>
  <si>
    <t>svít.S11</t>
  </si>
  <si>
    <t xml:space="preserve">Nástěnné LED svítidlo 1x24W / 840 / 2940lm, opálový kryt, vyzařování do dolního poloprostoru, plechový korpus, tvar kvádru rozměry cca </t>
  </si>
  <si>
    <t>svít.S13</t>
  </si>
  <si>
    <t>Nástěnné lineární LED svítidlo, kombinace akrylátové sklo / nerez, těleso svítidla lakovaný plech, 1x40W / 3000K /  3350lm, rozměry cca 1200x80x40mm</t>
  </si>
  <si>
    <t>svít.S16</t>
  </si>
  <si>
    <t>Závěsné zářivkové kulové svítidlo, bílé sklo satén opál D=500mm, trubkový závěs l=1m bíle lakovaný, 2x42W / GX24q-4, včetně zdrojů a příslušenství</t>
  </si>
  <si>
    <t>Montáž svítidla ozn. S11</t>
  </si>
  <si>
    <t>Montáž svítidla ozn. S13</t>
  </si>
  <si>
    <t>Montáž svítidla ozn. S16</t>
  </si>
  <si>
    <t>svít.S17</t>
  </si>
  <si>
    <t>Závěsné zářivkové kulové svítidlo, bílé sklo satén opál D=500mm, trubkový závěs l=1m bíle lakovaný, 3x42W / GX24q-4, včetně zdrojů a příslušenství</t>
  </si>
  <si>
    <t>svít.S18</t>
  </si>
  <si>
    <t>Závěsné zářivkové kulové svítidlo, bílé sklo satén opál D=600mm, trubkový závěs l=1m bíle lakovaný, 3x57W / GX24q-5, včetně zdrojů a příslušenství</t>
  </si>
  <si>
    <t>Montáž svítidla ozn. S17</t>
  </si>
  <si>
    <t>Montáž svítidla ozn. S18</t>
  </si>
  <si>
    <t>ZŠ Praha - Ďáblice - 2. etapa, část</t>
  </si>
  <si>
    <t>D.1.4.3. Elektro silnoproud</t>
  </si>
  <si>
    <t>Elektroměrový rozvaděč RE, viz specifikace v př.č.D.1.4.3-08</t>
  </si>
  <si>
    <t>210 19-0002.R00</t>
  </si>
  <si>
    <t xml:space="preserve">Montáž celoplechových rozvodnic do váhy 50 kg </t>
  </si>
  <si>
    <t>Demontáž stávajícího hlavního rozvaděče RH</t>
  </si>
  <si>
    <t>Demontáž stávající rozvodnice RO</t>
  </si>
  <si>
    <t>Hlavní rozvaděč staré budovy RH, viz specifikace v př.č.D.1.4.3-08</t>
  </si>
  <si>
    <t>Přístroje na úpravu stávajícího rozvaděče 1.NP staré budovy RS1.1, viz specifikace v př.č.D.1.4.3-08</t>
  </si>
  <si>
    <t>Úprava rozvaděče RS1.1, viz specifikace v př.č.D.1.4.3-08</t>
  </si>
  <si>
    <t>Demontáž stávající rozvodnice RCO</t>
  </si>
  <si>
    <t>Montáž rozvodnice RCO</t>
  </si>
  <si>
    <t>Zásuvka jednonásobná, barva bílá, pod omítku, včetně krytu a rámečku, 250V/16A, IP40, s clonkami</t>
  </si>
  <si>
    <t>341-11080</t>
  </si>
  <si>
    <t xml:space="preserve">Kabel silový s Cu jádrem 750 V CYKY 4 x16 mm2 </t>
  </si>
  <si>
    <t>210 81-0054.R00</t>
  </si>
  <si>
    <t xml:space="preserve">Kabel CYKY-m 750 V 4 x 16 mm2 pevně uložený </t>
  </si>
  <si>
    <t xml:space="preserve">Vodič silový CY hnědý 25,00 mm2 - lano </t>
  </si>
  <si>
    <t>210 80-0007.R00</t>
  </si>
  <si>
    <t xml:space="preserve">Vodič CYY 25 mm2 uložený pod omítkou </t>
  </si>
  <si>
    <t>Rozvaděč místnosti slaboproudu RS2.1, viz specifikace v př.č.D.1.4.3-08</t>
  </si>
  <si>
    <t>Přístroje na úpravu stávajícího rozvaděče 2.NP RS2, viz specifikace v př.č.D.1.4.3-08</t>
  </si>
  <si>
    <t>Úprava rozvaděče RS2, viz specifikace v př.č.D.1.4.3-08</t>
  </si>
  <si>
    <t>341-11094</t>
  </si>
  <si>
    <t xml:space="preserve">Kabel silový s Cu jádrem 750 V CYKY-J 5 x 2,5 mm2 </t>
  </si>
  <si>
    <t>210 81-0056.R00</t>
  </si>
  <si>
    <t xml:space="preserve">Kabel CYKY-m 750 V 5 x 2,5 mm2 pevně uložený </t>
  </si>
  <si>
    <t xml:space="preserve">Vodič silový CYY zelenožlutý 10,00 mm2 - drát </t>
  </si>
  <si>
    <t xml:space="preserve">Vodič silový CYY 10,00 mm2 pod omítkou </t>
  </si>
  <si>
    <t>svít.S3B</t>
  </si>
  <si>
    <t>Přisazené zářivkové svítidlo pro montáž do řady z obdélníkového Al profilu rozměry cca 55x70mm, průběžný prizmatický kryt, barva ELOX, včetně zdrojů a příslušenství (koncovky, spojky apod.); délka cca1225mm; 1x28W / G5, IP 20; orientační vyobrazení viz. příloha</t>
  </si>
  <si>
    <t>Montáž svítidla ozn. S3B</t>
  </si>
  <si>
    <t>Elektro silnoproud celkem</t>
  </si>
  <si>
    <t>ELEKTRO SILNOPROUD</t>
  </si>
  <si>
    <t>ELKTRO SLABOPROUD</t>
  </si>
  <si>
    <t>OS52</t>
  </si>
  <si>
    <t>OS53</t>
  </si>
  <si>
    <t>D + M  Akustická stěna z OSB desky min.tl.18mm s dřevěnou konstrukcí z hranolků např.60/120mm přikotvená k lešení</t>
  </si>
  <si>
    <t xml:space="preserve">M </t>
  </si>
  <si>
    <t>D + M  Vybavení kuchyně el.konvektomatem, el.pečící pánví a dvojicí ohřevných skříní</t>
  </si>
  <si>
    <t>D + M  Ochranný plůtek vegetačních úprav ocelový s drátěným pletivem v.0,5m dl. 50m</t>
  </si>
  <si>
    <t>Roznášecí plošina z fošen 40 mm pro lešení na žlb strop ve dvoře š.1,6m dl. 32m</t>
  </si>
  <si>
    <t>OS54</t>
  </si>
  <si>
    <t>Mobilní kotelna</t>
  </si>
  <si>
    <t xml:space="preserve">Objednatel:   </t>
  </si>
  <si>
    <t xml:space="preserve">Zhotovitel:   </t>
  </si>
  <si>
    <t xml:space="preserve">Zpracoval:   </t>
  </si>
  <si>
    <t xml:space="preserve">Místo:   </t>
  </si>
  <si>
    <t>Č.</t>
  </si>
  <si>
    <t>KCN</t>
  </si>
  <si>
    <t>Kód položky</t>
  </si>
  <si>
    <t>Popis</t>
  </si>
  <si>
    <t>Množství celkem</t>
  </si>
  <si>
    <t>Cena jednotková</t>
  </si>
  <si>
    <t>Cena celkem</t>
  </si>
  <si>
    <t xml:space="preserve">Práce a dodávky HSV   </t>
  </si>
  <si>
    <t xml:space="preserve">Zemní práce   </t>
  </si>
  <si>
    <t>221</t>
  </si>
  <si>
    <t>113106123</t>
  </si>
  <si>
    <t xml:space="preserve">Rozebrání dlažeb komunikací pro pěší ze zámkových dlaždic   </t>
  </si>
  <si>
    <t xml:space="preserve">SK3   </t>
  </si>
  <si>
    <t>001</t>
  </si>
  <si>
    <t>131201102</t>
  </si>
  <si>
    <t xml:space="preserve">Hloubení jam nezapažených v hornině tř. 3 objemu do 1000 m3   </t>
  </si>
  <si>
    <t xml:space="preserve">"kanál" 21*2,2*1,55   </t>
  </si>
  <si>
    <t>132201101</t>
  </si>
  <si>
    <t xml:space="preserve">Hloubení rýh š do 600 mm v hornině tř. 3 objemu do 100 m3   </t>
  </si>
  <si>
    <t>132201201</t>
  </si>
  <si>
    <t xml:space="preserve">Hloubení rýh š do 2000 mm v hornině tř. 3 objemu do 100 m3   </t>
  </si>
  <si>
    <t>174101101</t>
  </si>
  <si>
    <t xml:space="preserve">Zásyp jam, šachet rýh nebo kolem objektů sypaninou se zhutněním   </t>
  </si>
  <si>
    <t xml:space="preserve">Zakládání   </t>
  </si>
  <si>
    <t>271</t>
  </si>
  <si>
    <t>212752213</t>
  </si>
  <si>
    <t xml:space="preserve">Trativod z drenážních trubek plastových flexibilních D do 160 mm včetně lože  a geotextilie otevřený výkop   </t>
  </si>
  <si>
    <t>002</t>
  </si>
  <si>
    <t>226212214</t>
  </si>
  <si>
    <t xml:space="preserve">Vrty velkoprofilové svislé zapažené D do 650 mm hl do 10 m hor. IV   </t>
  </si>
  <si>
    <t>231212112</t>
  </si>
  <si>
    <t xml:space="preserve">Zřízení pilot svislých zapažených D do 650 mm hl do 10 m s vytažením pažnic z betonu železového   </t>
  </si>
  <si>
    <t>589</t>
  </si>
  <si>
    <t>589329360</t>
  </si>
  <si>
    <t xml:space="preserve">směs pro beton třída C25-30 XF1, XA1 frakce do 16 mm   </t>
  </si>
  <si>
    <t>231611114</t>
  </si>
  <si>
    <t xml:space="preserve">Výztuž pilot betonovaných do země ocel z betonářské oceli 10 505   </t>
  </si>
  <si>
    <t>011</t>
  </si>
  <si>
    <t>272362021</t>
  </si>
  <si>
    <t xml:space="preserve">Výztuž základových kleneb svařovanými sítěmi Kari   </t>
  </si>
  <si>
    <t xml:space="preserve">(3,64+1,82+1,69)*0,005   </t>
  </si>
  <si>
    <t>273321311</t>
  </si>
  <si>
    <t xml:space="preserve">Základové desky ze ŽB tř. C 16/20   </t>
  </si>
  <si>
    <t>274321311</t>
  </si>
  <si>
    <t xml:space="preserve">Základové pasy ze ŽB tř. C 16/20   </t>
  </si>
  <si>
    <t>274321511</t>
  </si>
  <si>
    <t xml:space="preserve">Základové pasy ze ŽB tř. C 25/30   </t>
  </si>
  <si>
    <t xml:space="preserve">"ATRIUM" 0,45*(8,6+8,01)   </t>
  </si>
  <si>
    <t>274361821</t>
  </si>
  <si>
    <t xml:space="preserve">Výztuž základových pásů betonářskou ocelí 10 505 (R)   </t>
  </si>
  <si>
    <t>274362021</t>
  </si>
  <si>
    <t xml:space="preserve">Výztuž základových pásů svařovanými sítěmi Kari   </t>
  </si>
  <si>
    <t xml:space="preserve">"kanál" 42,5*0,008   </t>
  </si>
  <si>
    <t>014</t>
  </si>
  <si>
    <t>279232513</t>
  </si>
  <si>
    <t xml:space="preserve">Postupná podezdívka základového zdiva cihlami betonovými na MC   </t>
  </si>
  <si>
    <t xml:space="preserve">"kanál" 0,18   </t>
  </si>
  <si>
    <t xml:space="preserve">Svislé a kompletní konstrukce   </t>
  </si>
  <si>
    <t>311113132</t>
  </si>
  <si>
    <t xml:space="preserve">Nosná zeď tl do 200 mm z hladkých tvárnic ztraceného bednění včetně výplně z betonu tř. C 16/20   </t>
  </si>
  <si>
    <t>311238130</t>
  </si>
  <si>
    <t xml:space="preserve">Zdivo nosné vnitřní zvukově izolační POROTHERM tl 190 mm pevnosti P 15 na MVC   </t>
  </si>
  <si>
    <t xml:space="preserve">"stará škola" 2,2+"schodiště a hala" 15,9+ "nová dostavba" 56,91   </t>
  </si>
  <si>
    <t xml:space="preserve">"Dostavba nová" 5,82 + "Stará škola a dostavba stávající" 2,2   </t>
  </si>
  <si>
    <t>311321411</t>
  </si>
  <si>
    <t xml:space="preserve">Nosná zeď ze ŽB tř. C 25/30 bez výztuže   </t>
  </si>
  <si>
    <t xml:space="preserve">"S1"   </t>
  </si>
  <si>
    <t xml:space="preserve">(23,07*0,5+23,07*3,72+23,72*4,18+19,95*4,42)*0,2   </t>
  </si>
  <si>
    <t xml:space="preserve">"okna" (1,88*2,39*14+8,24*2,47+4,59*4,42+1,55*1,14+0,6*1)*-0,2   </t>
  </si>
  <si>
    <t xml:space="preserve">"parapety" (14*0,92*1,88+8,24*1,57)*-0,1   </t>
  </si>
  <si>
    <t xml:space="preserve">"S2"   </t>
  </si>
  <si>
    <t xml:space="preserve">(9,39*(0,5+3,72+4,18)+6,09*4,42)*0,2   </t>
  </si>
  <si>
    <t xml:space="preserve">"oíkna" ((1,88*2,39*6)*0,2+3,21*2,17*0,2+3,22*1,59*0,2)*-1   </t>
  </si>
  <si>
    <t xml:space="preserve">"parapety" (1,88*0,92*6)*-0,1   </t>
  </si>
  <si>
    <t xml:space="preserve">"S3"   </t>
  </si>
  <si>
    <t xml:space="preserve">4,24*4,2*0,2   </t>
  </si>
  <si>
    <t xml:space="preserve">"S8"   </t>
  </si>
  <si>
    <t xml:space="preserve">1,2*4,42*0,2   </t>
  </si>
  <si>
    <t xml:space="preserve">"S4"   </t>
  </si>
  <si>
    <t xml:space="preserve">18,202*(3,72+4,18+4,42)*0,2   </t>
  </si>
  <si>
    <t xml:space="preserve">"okna" (3,31*5,275*2+3,31*5,415+3,31*5,54+5,4*3,67+3,67*5,115+1,8*2,43+0,5*3,31*2+1,816*3,31+3,85*3,31)*-0,2   </t>
  </si>
  <si>
    <t xml:space="preserve">"S5"   </t>
  </si>
  <si>
    <t xml:space="preserve">10,95*(0,5+3,72+4,18+4,42)*0,2   </t>
  </si>
  <si>
    <t xml:space="preserve">"okna"   </t>
  </si>
  <si>
    <t xml:space="preserve">(1,65*2,43+4,96*2,39+1,65*3,31+4,96*2,39+7,87*3,31)*-0,2   </t>
  </si>
  <si>
    <t xml:space="preserve">"parapety"   </t>
  </si>
  <si>
    <t xml:space="preserve">(4,96*2*0,92)*-0,1   </t>
  </si>
  <si>
    <t xml:space="preserve">"S6"   </t>
  </si>
  <si>
    <t xml:space="preserve">5,56*(3,72+4,18+4,42)*0,2   </t>
  </si>
  <si>
    <t xml:space="preserve">(2,43*2,48+2,38*2,43+4,09*1,1+1,35*1,42+0,8*0,5+0,2*0,6)*-0,2   </t>
  </si>
  <si>
    <t xml:space="preserve">"S7"   </t>
  </si>
  <si>
    <t xml:space="preserve">23,35*(3,72+4,18)*0,2+(24,07+5,96)*0,2   </t>
  </si>
  <si>
    <t xml:space="preserve">"okna" (6,391*3,72+6,59*3,72+1*2,245+1,3*1,475+6,39*4,18+2,25*1*2+4,18*4,137)*-0,2   </t>
  </si>
  <si>
    <t>311351105</t>
  </si>
  <si>
    <t xml:space="preserve">Zřízení oboustranného bednění zdí nosných   </t>
  </si>
  <si>
    <t xml:space="preserve">(23,07*0,5+23,07*3,72+23,72*4,18+19,95*4,42)*2   </t>
  </si>
  <si>
    <t xml:space="preserve">"okna" (1,88*2,39*14+8,24*2,47+4,59*4,42+1,55*1,14+0,6*1)*-2   </t>
  </si>
  <si>
    <t xml:space="preserve">"parapety" (14*0,92*1,88+8,24*1,57)*2   </t>
  </si>
  <si>
    <t xml:space="preserve">(9,39*(0,5+3,72+4,18)+6,09*4,42)*2   </t>
  </si>
  <si>
    <t xml:space="preserve">"oíkna" ((1,88*2,39*6)*2+3,21*2,17*2+3,22*1,59*2)*-1   </t>
  </si>
  <si>
    <t xml:space="preserve">"parapety" (1,88*0,92*6)*2   </t>
  </si>
  <si>
    <t xml:space="preserve">4,24*4,2*2   </t>
  </si>
  <si>
    <t xml:space="preserve">1,2*4,42*2   </t>
  </si>
  <si>
    <t xml:space="preserve">18,202*(3,72+4,18+4,42)*2   </t>
  </si>
  <si>
    <t xml:space="preserve">"okna" (3,31*5,275*2+3,31*5,415+3,31*5,54+5,4*3,67+3,67*5,115+1,8*2,43+0,5*3,31*2+1,816*3,31+3,85*3,31)*-2   </t>
  </si>
  <si>
    <t xml:space="preserve">10,95*(0,5+3,72+4,18+4,42)*2   </t>
  </si>
  <si>
    <t xml:space="preserve">(1,65*2,43+4,96*2,39+1,65*3,31+4,96*2,39+7,87*3,31)*-2   </t>
  </si>
  <si>
    <t xml:space="preserve">(4,96*2*0,92)*2   </t>
  </si>
  <si>
    <t xml:space="preserve">5,56*(3,72+4,18+4,42)*2   </t>
  </si>
  <si>
    <t xml:space="preserve">(2,43*2,48+2,38*2,43+4,09*1,1+1,35*1,42+0,8*0,5+0,2*0,6)*-2   </t>
  </si>
  <si>
    <t xml:space="preserve">23,35*(3,72+4,18)*0,2+(24,07+5,96)*2   </t>
  </si>
  <si>
    <t xml:space="preserve">"okna" (6,391*3,72+6,59*3,72+1*2,245+1,3*1,475+6,39*4,18+2,25*1*2+4,18*4,137)*-2   </t>
  </si>
  <si>
    <t>311351106</t>
  </si>
  <si>
    <t xml:space="preserve">Odstranění oboustranného bednění zdí nosných   </t>
  </si>
  <si>
    <t>311361821</t>
  </si>
  <si>
    <t xml:space="preserve">Výztuž nosných zdí betonářskou ocelí 10 505   </t>
  </si>
  <si>
    <t xml:space="preserve">114,559*0,1   </t>
  </si>
  <si>
    <t>312231116</t>
  </si>
  <si>
    <t xml:space="preserve">Zdivo výplňové z cihel dl 290 mm pevnosti P 7 až 15 na MC 10   </t>
  </si>
  <si>
    <t xml:space="preserve">2,56   </t>
  </si>
  <si>
    <t xml:space="preserve">"1 NP"   </t>
  </si>
  <si>
    <t xml:space="preserve">3,0   </t>
  </si>
  <si>
    <t xml:space="preserve">"2 NP"   </t>
  </si>
  <si>
    <t xml:space="preserve">3,975   </t>
  </si>
  <si>
    <t>312231129</t>
  </si>
  <si>
    <t xml:space="preserve">Zdivo výplňové z cihel dl 290 mm pevnosti P 20 až 25 na MC 15   </t>
  </si>
  <si>
    <t xml:space="preserve">0,25*0,2*10,27+0,2   </t>
  </si>
  <si>
    <t>312272123</t>
  </si>
  <si>
    <t xml:space="preserve">Zdivo výplňové tl 200 mm z pórobetonových přesných hladkých tvárnic Ytong hmotnosti 500 kg/m3   </t>
  </si>
  <si>
    <t xml:space="preserve">"3NP" 31,6*0,2   </t>
  </si>
  <si>
    <t xml:space="preserve">"2NP" 27,1*0,2   </t>
  </si>
  <si>
    <t xml:space="preserve">"1NP" 127,1*0,2   </t>
  </si>
  <si>
    <t>316121001</t>
  </si>
  <si>
    <t>317121102</t>
  </si>
  <si>
    <t xml:space="preserve">Montáž prefabrikovaných překladů pro světlost otvoru do 1800 mm   </t>
  </si>
  <si>
    <t xml:space="preserve">"1 NP" 4   </t>
  </si>
  <si>
    <t xml:space="preserve">"3 NP" 4   </t>
  </si>
  <si>
    <t xml:space="preserve">"2 NP" 4   </t>
  </si>
  <si>
    <t>593</t>
  </si>
  <si>
    <t>593211120</t>
  </si>
  <si>
    <t xml:space="preserve">překlad železobetonový RZP 7/10-R13 119x11,5x19 cm   </t>
  </si>
  <si>
    <t xml:space="preserve">"2 NP" 2   </t>
  </si>
  <si>
    <t>593211020</t>
  </si>
  <si>
    <t xml:space="preserve">překlad železobetonový RZP 3/10 179x14x14 cm   </t>
  </si>
  <si>
    <t xml:space="preserve">1   </t>
  </si>
  <si>
    <t>593211722</t>
  </si>
  <si>
    <t xml:space="preserve">překlad železobetonový příčkový RZP  89/12/19 V 89x12x19 cm   </t>
  </si>
  <si>
    <t>593211730</t>
  </si>
  <si>
    <t xml:space="preserve">překlad železobetonový příčkový RZP 119/12/14 V 119x12x14 cm   </t>
  </si>
  <si>
    <t xml:space="preserve">2   </t>
  </si>
  <si>
    <t>593211732</t>
  </si>
  <si>
    <t xml:space="preserve">překlad železobetonový příčkový RZP 149/12/14 V 149x12x14 cm   </t>
  </si>
  <si>
    <t>593211510</t>
  </si>
  <si>
    <t xml:space="preserve">překlady železobetonové V -   149 x 11,5 x 24   </t>
  </si>
  <si>
    <t>593211520</t>
  </si>
  <si>
    <t xml:space="preserve">překlad železobetonový RZP 179/12/24 V 179x11,5x24 cm   </t>
  </si>
  <si>
    <t>317122551</t>
  </si>
  <si>
    <t xml:space="preserve">Doplnění říms z betonových tvárnic nebo desek vyložených do 300 mm   </t>
  </si>
  <si>
    <t>317168121</t>
  </si>
  <si>
    <t xml:space="preserve">Překlad keramický plochý š 14,5 cm dl 100 cm   </t>
  </si>
  <si>
    <t>317168122</t>
  </si>
  <si>
    <t xml:space="preserve">Překlad keramický plochý š 14,5 cm dl 125 cm   </t>
  </si>
  <si>
    <t>317168123</t>
  </si>
  <si>
    <t xml:space="preserve">Překlad keramický plochý š 14,5 cm dl 150 cm   </t>
  </si>
  <si>
    <t>317168124</t>
  </si>
  <si>
    <t xml:space="preserve">Překlad keramický plochý š 14,5 cm dl 175 cm   </t>
  </si>
  <si>
    <t>317168131</t>
  </si>
  <si>
    <t xml:space="preserve">Překlad keramický vysoký v 23,8 cm dl 125 cm   </t>
  </si>
  <si>
    <t>317168132</t>
  </si>
  <si>
    <t xml:space="preserve">Překlad keramický vysoký v 23,8 cm dl 150 cm   </t>
  </si>
  <si>
    <t>317231126</t>
  </si>
  <si>
    <t xml:space="preserve">Zdivo římsové z cihel dl 290 mm pevnosti P 20 až 25 na MC 10   </t>
  </si>
  <si>
    <t xml:space="preserve">1,3   </t>
  </si>
  <si>
    <t>317322511</t>
  </si>
  <si>
    <t xml:space="preserve">Římsy nebo žlabové římsy ze ŽB tř. C 25/30   </t>
  </si>
  <si>
    <t xml:space="preserve">0,015*0,9*7,2   </t>
  </si>
  <si>
    <t>317351105</t>
  </si>
  <si>
    <t xml:space="preserve">Zřízení bednění říms a žlabových říms v do 6 m   </t>
  </si>
  <si>
    <t xml:space="preserve">0,5*7,2   </t>
  </si>
  <si>
    <t>317351106</t>
  </si>
  <si>
    <t xml:space="preserve">Odstranění bednění říms a žlabových říms v do 6 m   </t>
  </si>
  <si>
    <t>317941121</t>
  </si>
  <si>
    <t xml:space="preserve">Osazování ocelových válcovaných nosníků na zdivu I, IE, U, UE nebo L do č 12   </t>
  </si>
  <si>
    <t xml:space="preserve">"kanál" 0,0038*2*1,95   </t>
  </si>
  <si>
    <t xml:space="preserve">"1 NP stará škola"   </t>
  </si>
  <si>
    <t xml:space="preserve">"I100" (1*4+1,1*3)*0,00834   </t>
  </si>
  <si>
    <t xml:space="preserve">"I120" (1,8*12+1,6*8+1,86*4+1,66*4+1,7*2+1,54*2+2*4)*0,011   </t>
  </si>
  <si>
    <t xml:space="preserve">"I120" (1,62*4+1,95*4+2,22*2+0,9*2+1,95*2)*0,011   </t>
  </si>
  <si>
    <t xml:space="preserve">"3 NP"   </t>
  </si>
  <si>
    <t xml:space="preserve">"I120" (2,22*2+1,95*4)*0,011   </t>
  </si>
  <si>
    <t xml:space="preserve">"4 NP"   </t>
  </si>
  <si>
    <t xml:space="preserve">"I120" (1,6*4+2*2)*0,0179   </t>
  </si>
  <si>
    <t>130</t>
  </si>
  <si>
    <t>130107120</t>
  </si>
  <si>
    <t xml:space="preserve">ocel profilová IPN, v jakosti 11 375, h=100 mm   </t>
  </si>
  <si>
    <t>130107140</t>
  </si>
  <si>
    <t xml:space="preserve">ocel profilová IPN, v jakosti 11 375, h=120 mm   </t>
  </si>
  <si>
    <t>154</t>
  </si>
  <si>
    <t>154111450</t>
  </si>
  <si>
    <t xml:space="preserve">profil ocel L rovnoramenný 50x50x5 mm   </t>
  </si>
  <si>
    <t xml:space="preserve">"kanál" 2*1,95*0,0038   </t>
  </si>
  <si>
    <t>317941123</t>
  </si>
  <si>
    <t xml:space="preserve">Osazování ocelových válcovaných nosníků na zdivu I, IE, U, UE nebo L do č 22   </t>
  </si>
  <si>
    <t xml:space="preserve">"kanál" 14*1,95*0,0143   </t>
  </si>
  <si>
    <t xml:space="preserve">"I160" 3,05*4*0,0179   </t>
  </si>
  <si>
    <t xml:space="preserve">"I160" 3,06*0,0179   </t>
  </si>
  <si>
    <t>130107180</t>
  </si>
  <si>
    <t xml:space="preserve">ocel profilová IPN, v jakosti 11 375, h=160 mm   </t>
  </si>
  <si>
    <t>130107160</t>
  </si>
  <si>
    <t xml:space="preserve">ocel profilová IPN, v jakosti 11 375, h=140 mm   </t>
  </si>
  <si>
    <t xml:space="preserve">"kanál" 0,0143*14*1,95   </t>
  </si>
  <si>
    <t>342241161</t>
  </si>
  <si>
    <t xml:space="preserve">Příčky tl 65 mm z cihel plných dl 290 mm pevnosti P 15 na MC   </t>
  </si>
  <si>
    <t xml:space="preserve">"stará škola" 6,56 + "Schody a hala" 1,47   </t>
  </si>
  <si>
    <t>342241162</t>
  </si>
  <si>
    <t xml:space="preserve">Příčky tl 140 mm z cihel plných dl 290 mm pevnosti P 15 na MC   </t>
  </si>
  <si>
    <t xml:space="preserve">"Stará škola 3 NP "   </t>
  </si>
  <si>
    <t xml:space="preserve">26,64   </t>
  </si>
  <si>
    <t xml:space="preserve">"stará škola " 38,7 + "schodiště a hala" 8,94   </t>
  </si>
  <si>
    <t xml:space="preserve">"Stará škola a dostavba stávající 2NP"   </t>
  </si>
  <si>
    <t xml:space="preserve">7,6*4,1   </t>
  </si>
  <si>
    <t>342248110</t>
  </si>
  <si>
    <t xml:space="preserve">Příčky POROTHERM tl 80 mm pevnosti P 10 na MVC   </t>
  </si>
  <si>
    <t xml:space="preserve">"Stará škola 3NP"   </t>
  </si>
  <si>
    <t xml:space="preserve">2,42   </t>
  </si>
  <si>
    <t xml:space="preserve">"nová dostavba 3 NP"   </t>
  </si>
  <si>
    <t xml:space="preserve">4,02   </t>
  </si>
  <si>
    <t xml:space="preserve">2,4   </t>
  </si>
  <si>
    <t xml:space="preserve">"Dostavba nová 2NP"   </t>
  </si>
  <si>
    <t xml:space="preserve">5,72+0,69   </t>
  </si>
  <si>
    <t>342248112</t>
  </si>
  <si>
    <t xml:space="preserve">Příčky POROTHERM tl 115 mm pevnosti P 10 na MVC   </t>
  </si>
  <si>
    <t xml:space="preserve">"Hala 1NP" 30,4   </t>
  </si>
  <si>
    <t xml:space="preserve">"Stará škola 1 NP" 1,8   </t>
  </si>
  <si>
    <t xml:space="preserve">"Nová dostavba 1 NP" 43,48   </t>
  </si>
  <si>
    <t xml:space="preserve">"Stará škola 3NP" 47,42   </t>
  </si>
  <si>
    <t xml:space="preserve">"Nová dostavba 3 NP" 28,79   </t>
  </si>
  <si>
    <t xml:space="preserve">"Stará škola a dostavba stávající 2NP" 81,1   </t>
  </si>
  <si>
    <t xml:space="preserve">"Dostavba nová" 80,6   </t>
  </si>
  <si>
    <t>342271212</t>
  </si>
  <si>
    <t xml:space="preserve">Příčky tl 140 mm z cihel betonových na MC 15   </t>
  </si>
  <si>
    <t xml:space="preserve">"kanál" 43   </t>
  </si>
  <si>
    <t>342272148</t>
  </si>
  <si>
    <t xml:space="preserve">Příčky tl 50 mm z pórobetonových přesných hladkých příčkovek objemové hmotnosti 500 kg/m3   </t>
  </si>
  <si>
    <t xml:space="preserve">"hala" 9,7   </t>
  </si>
  <si>
    <t>3422R1163</t>
  </si>
  <si>
    <t xml:space="preserve">Příčky tl 140 mm z očištěných cihel plných různých materiálů dl 290 mm   </t>
  </si>
  <si>
    <t xml:space="preserve">"Stará škola 3 NP " 0,44   </t>
  </si>
  <si>
    <t xml:space="preserve">"Stará škola a dostavba stávající 2 NP"  87,26+19,95   </t>
  </si>
  <si>
    <t>346244381</t>
  </si>
  <si>
    <t xml:space="preserve">Plentování jednostranné v do 200 mm válcovaných nosníků cihlami   </t>
  </si>
  <si>
    <t xml:space="preserve">"lávka" (0,27+0,2)/0,08   </t>
  </si>
  <si>
    <t>346244821</t>
  </si>
  <si>
    <t xml:space="preserve">Přizdívky izolační tl 140 mm z cihel dl 290 mm pevnosti P 20 na MC 10   </t>
  </si>
  <si>
    <t xml:space="preserve">0,65*(4,6+0,22+2,62+2,83)+0,6   </t>
  </si>
  <si>
    <t>346271112</t>
  </si>
  <si>
    <t xml:space="preserve">Přizdívky izolační tl 140 mm z cihel betonových dl 290 mm   </t>
  </si>
  <si>
    <t>346272113</t>
  </si>
  <si>
    <t xml:space="preserve">Přizdívky ochranné tl 100 mm z pórobetonových přesných příčkovek Ytong objemové hmotnosti 500 kg/m3   </t>
  </si>
  <si>
    <t xml:space="preserve">"výdej jídel" 23,9   </t>
  </si>
  <si>
    <t>349234838</t>
  </si>
  <si>
    <t xml:space="preserve">Doplnění zdiva z použitých a očištěných cihel   </t>
  </si>
  <si>
    <t xml:space="preserve">1,43+"lávka" 0,374   </t>
  </si>
  <si>
    <t>012</t>
  </si>
  <si>
    <t>389381001</t>
  </si>
  <si>
    <t xml:space="preserve">Dobetonování prefabrikovaných konstrukcí   </t>
  </si>
  <si>
    <t xml:space="preserve">0,7*0,8*0,1   </t>
  </si>
  <si>
    <t xml:space="preserve">Vodorovné konstrukce   </t>
  </si>
  <si>
    <t>411121243</t>
  </si>
  <si>
    <t xml:space="preserve">Montáž prefabrikovaných ŽB stropů ze stropních desek dl do 2700 mm vč zmonolitnění   </t>
  </si>
  <si>
    <t xml:space="preserve">"kanál" 60   </t>
  </si>
  <si>
    <t>593411220</t>
  </si>
  <si>
    <t xml:space="preserve">deska stropní plná PZD 21-210 209x29x10 cm   </t>
  </si>
  <si>
    <t>411321414</t>
  </si>
  <si>
    <t xml:space="preserve">Stropy deskové ze ŽB tř. C 25/30   </t>
  </si>
  <si>
    <t xml:space="preserve">"lávka" S8*0,08*2   </t>
  </si>
  <si>
    <t xml:space="preserve">"požár dveře" 1,84*2   </t>
  </si>
  <si>
    <t xml:space="preserve">"zabetonování stropů výtah šachta" 2,6*2*0,2   </t>
  </si>
  <si>
    <t xml:space="preserve">"D01" 1,995*2*0,2+"D02"2,34*2,36*0,2+"D03"1,31*0,2+"D04"0,42*0,2   </t>
  </si>
  <si>
    <t xml:space="preserve">"1np" 200,44*0,2+1,87*0,1*3   </t>
  </si>
  <si>
    <t xml:space="preserve">"2np" 205,12*0,2+4,03*0,1   </t>
  </si>
  <si>
    <t xml:space="preserve">"3np" 207,63*0,2   </t>
  </si>
  <si>
    <t>411351101</t>
  </si>
  <si>
    <t xml:space="preserve">Zřízení bednění stropů deskových   </t>
  </si>
  <si>
    <t xml:space="preserve">"podpěrná konstrukce pro bourání ŽB stropu 1 NP" 7,3+52,79   </t>
  </si>
  <si>
    <t xml:space="preserve">"1np" 200,44+1,87*3   </t>
  </si>
  <si>
    <t xml:space="preserve">"D01" 1,995*2+"D02"2,34*2,36+"D03"1,31+"D04"0,42   </t>
  </si>
  <si>
    <t xml:space="preserve">"2np" 205,12+4,03   </t>
  </si>
  <si>
    <t xml:space="preserve">"3np" 207,63   </t>
  </si>
  <si>
    <t xml:space="preserve">63,5*0,2*3   </t>
  </si>
  <si>
    <t>411351102</t>
  </si>
  <si>
    <t xml:space="preserve">Odstranění bednění stropů deskových   </t>
  </si>
  <si>
    <t>411354177</t>
  </si>
  <si>
    <t xml:space="preserve">Zřízení podpěrné konstrukce stropů v do 4 m pro zatížení do 30 kPa   </t>
  </si>
  <si>
    <t>411354178</t>
  </si>
  <si>
    <t xml:space="preserve">Odstranění podpěrné konstrukce stropů v do 4 m pro zatížení do 30 kPa   </t>
  </si>
  <si>
    <t>411354203</t>
  </si>
  <si>
    <t xml:space="preserve">Bednění stropů ztracené z hraněných trapézových vln v 40 mm plech lesklý tl 0,75 mm   </t>
  </si>
  <si>
    <t>411361821</t>
  </si>
  <si>
    <t xml:space="preserve">Výztuž stropů betonářskou ocelí 10 505   </t>
  </si>
  <si>
    <t>417321414</t>
  </si>
  <si>
    <t xml:space="preserve">Ztužující pásy a věnce ze ŽB tř. C 20/25   </t>
  </si>
  <si>
    <t xml:space="preserve">1,2*0,1*0,115+1,2*0,1*0,085   </t>
  </si>
  <si>
    <t xml:space="preserve">(1,2*2)*0,1*0,08+(2,155+7,375)*0,1*0,115   </t>
  </si>
  <si>
    <t>417351115</t>
  </si>
  <si>
    <t xml:space="preserve">Zřízení bednění ztužujících věnců   </t>
  </si>
  <si>
    <t xml:space="preserve">"světli"0,15 * (5,5+5,5)*2*2 + (2,9+14,5)*2+  44+34,8 * 0,15   </t>
  </si>
  <si>
    <t xml:space="preserve">"věnec nadsvětlíků" 0,1*(8,6+3,7+8,8)   </t>
  </si>
  <si>
    <t xml:space="preserve">1,2*4*0,1   </t>
  </si>
  <si>
    <t xml:space="preserve">(12*2+2,155+7,375)*0,1*2   </t>
  </si>
  <si>
    <t>417351116</t>
  </si>
  <si>
    <t xml:space="preserve">Odstranění bednění ztužujících věnců   </t>
  </si>
  <si>
    <t>417361821</t>
  </si>
  <si>
    <t xml:space="preserve">Výztuž ztužujících pásů a věnců betonářskou ocelí 10 505   </t>
  </si>
  <si>
    <t xml:space="preserve">0,1*0,13+1,2*0,1*0,115+1,2*0,1*0,085+1,183*0,1   </t>
  </si>
  <si>
    <t>430321414</t>
  </si>
  <si>
    <t xml:space="preserve">Schodišťová konstrukce a rampa ze ŽB tř. C 25/30   </t>
  </si>
  <si>
    <t>430361821</t>
  </si>
  <si>
    <t xml:space="preserve">Výztuž schodišťové konstrukce a rampy betonářskou ocelí 10 505   </t>
  </si>
  <si>
    <t xml:space="preserve">1,456*0,1   </t>
  </si>
  <si>
    <t>431351121</t>
  </si>
  <si>
    <t xml:space="preserve">Zřízení bednění podest schodišť a ramp přímočarých v do 4 m   </t>
  </si>
  <si>
    <t xml:space="preserve">3*4,5   </t>
  </si>
  <si>
    <t>431351122</t>
  </si>
  <si>
    <t xml:space="preserve">Odstranění bednění schodišť   </t>
  </si>
  <si>
    <t xml:space="preserve">13,5   </t>
  </si>
  <si>
    <t xml:space="preserve">Komunikace pozemní   </t>
  </si>
  <si>
    <t>564761115</t>
  </si>
  <si>
    <t xml:space="preserve">Podklad z kameniva hrubého drceného vel. 32-63 mm tl 250 mm   </t>
  </si>
  <si>
    <t xml:space="preserve">5   </t>
  </si>
  <si>
    <t>564851111</t>
  </si>
  <si>
    <t xml:space="preserve">Podklad ze štěrkodrtě ŠD tl 150 mm   </t>
  </si>
  <si>
    <t xml:space="preserve">SK1*2+SK2*2   </t>
  </si>
  <si>
    <t>564861111</t>
  </si>
  <si>
    <t xml:space="preserve">Podklad ze štěrkodrtě ŠD tl 200 mm   </t>
  </si>
  <si>
    <t>591241111</t>
  </si>
  <si>
    <t xml:space="preserve">Kladení dlažby z kostek drobných z kamene na MC tl 50 mm   </t>
  </si>
  <si>
    <t>583</t>
  </si>
  <si>
    <t>583801100</t>
  </si>
  <si>
    <t xml:space="preserve">kostka dlažební drobná, žula, I.jakost, velikost 10 cm   </t>
  </si>
  <si>
    <t>591442111</t>
  </si>
  <si>
    <t xml:space="preserve">Kladení dlažby z mozaiky dvou a vícebarevné komunikací pro pěší lože z MC   </t>
  </si>
  <si>
    <t xml:space="preserve">15,8   </t>
  </si>
  <si>
    <t xml:space="preserve">Úpravy povrchů, podlahy a osazování výplní   </t>
  </si>
  <si>
    <t>611111111</t>
  </si>
  <si>
    <t xml:space="preserve">Vyspravení celoplošné cementovou maltou vnitřních stropů a stěn betonových nebo železobetonových   </t>
  </si>
  <si>
    <t xml:space="preserve">M8   </t>
  </si>
  <si>
    <t>611311131</t>
  </si>
  <si>
    <t xml:space="preserve">Potažení vnitřních rovných stropů  a stěn vápenným štukem tloušťky do 3 mm   </t>
  </si>
  <si>
    <t>612131101</t>
  </si>
  <si>
    <t xml:space="preserve">Cementový postřik vnitřních stěn a stropů nanášený celoplošně ručně   </t>
  </si>
  <si>
    <t xml:space="preserve">M19b+M15+M4   </t>
  </si>
  <si>
    <t>612142001</t>
  </si>
  <si>
    <t xml:space="preserve">Potažení vnitřních stěn sklovláknitým pletivem vtlačeným do tenkovrstvé hmoty   </t>
  </si>
  <si>
    <t>612181001</t>
  </si>
  <si>
    <t xml:space="preserve">Sádrová stěrka tl.do 3 mm vnitřních stěn   </t>
  </si>
  <si>
    <t xml:space="preserve">M19a   </t>
  </si>
  <si>
    <t>612311145</t>
  </si>
  <si>
    <t xml:space="preserve">Vápenná omítka štuková dvouvrstvá vnitřních stěn a stropů nanášená ručně   </t>
  </si>
  <si>
    <t xml:space="preserve">M5+M3   </t>
  </si>
  <si>
    <t>612341121</t>
  </si>
  <si>
    <t xml:space="preserve">Sádrová nebo vápenosádrová omítka hladká jednovrstvá vnitřních stěn nanášená ručně   </t>
  </si>
  <si>
    <t xml:space="preserve">M19b   </t>
  </si>
  <si>
    <t>612631001</t>
  </si>
  <si>
    <t xml:space="preserve">Spárování spárovací maltou vnitřních pohledových ploch stěn z cihel   </t>
  </si>
  <si>
    <t xml:space="preserve">M25   </t>
  </si>
  <si>
    <t>622211011</t>
  </si>
  <si>
    <t xml:space="preserve">"S7" 2,41+12,08+5,09+4,41+8,7   </t>
  </si>
  <si>
    <t>283</t>
  </si>
  <si>
    <t>283759450</t>
  </si>
  <si>
    <t xml:space="preserve">deska fasádní polystyrénová EPS 100 F 1000 x 500 x 50 mm   </t>
  </si>
  <si>
    <t xml:space="preserve">2,41 * 1,02   </t>
  </si>
  <si>
    <t>283759440</t>
  </si>
  <si>
    <t xml:space="preserve">deska fasádní polystyrénová EPS 100 F 1000 x 500 x 40 mm   </t>
  </si>
  <si>
    <t xml:space="preserve">4,41 * 1,02   </t>
  </si>
  <si>
    <t>283759460</t>
  </si>
  <si>
    <t xml:space="preserve">deska fasádní polystyrénová EPS 100 F 1000 x 500 x 60 mm   </t>
  </si>
  <si>
    <t xml:space="preserve">5,09+8,7   </t>
  </si>
  <si>
    <t>283760130</t>
  </si>
  <si>
    <t xml:space="preserve">deska fasádní polystyrénová soklová EPS SOKL 3000 1250 x 600 x 50 mm   </t>
  </si>
  <si>
    <t xml:space="preserve">"S7" 12,08   </t>
  </si>
  <si>
    <t>622211021</t>
  </si>
  <si>
    <t xml:space="preserve">6,96+16,88   </t>
  </si>
  <si>
    <t>283759500</t>
  </si>
  <si>
    <t xml:space="preserve">deska fasádní polystyrénová EPS 100 F 1000 x 500 x 100 mm   </t>
  </si>
  <si>
    <t xml:space="preserve">6,96 * 1,02   </t>
  </si>
  <si>
    <t>283760170</t>
  </si>
  <si>
    <t xml:space="preserve">deska fasádní polystyrénová soklová EPS SOKL 3000 1250 x 600 x 100 mm   </t>
  </si>
  <si>
    <t xml:space="preserve">16,88 * 1,02   </t>
  </si>
  <si>
    <t>622211031</t>
  </si>
  <si>
    <t xml:space="preserve">"S7" 4,19   </t>
  </si>
  <si>
    <t>283759810</t>
  </si>
  <si>
    <t xml:space="preserve">deska fasádní polystyrénová EPS 100 F 1000 x 500 x 150 mm   </t>
  </si>
  <si>
    <t>622211061</t>
  </si>
  <si>
    <t xml:space="preserve">S5*2+"S3" 263,22+23,26+15,17+5,58+1,815*2+1,61+"S6" 37,59+"lávka" 13,48+1,5   </t>
  </si>
  <si>
    <t>283759830</t>
  </si>
  <si>
    <t xml:space="preserve">deska z pěnového polystyrenu 100 F 1000 x 500 x 1000 mm   </t>
  </si>
  <si>
    <t>283763540</t>
  </si>
  <si>
    <t xml:space="preserve">deska fasádní polystyrénová izolační Perimeter N PER 30 (EPS P) 1250 x 600 x 100 mm   </t>
  </si>
  <si>
    <t xml:space="preserve">S5*2+1,815+1,61   </t>
  </si>
  <si>
    <t>283763570</t>
  </si>
  <si>
    <t xml:space="preserve">deska fasádní polystyrénová izolační Perimeter N PER 30 (EPS P) 1250 x 600 x 140 mm   </t>
  </si>
  <si>
    <t xml:space="preserve">1,815   </t>
  </si>
  <si>
    <t>283765250</t>
  </si>
  <si>
    <t xml:space="preserve">deska izolační s oboustranným rounem s rastrem PIR 030 1250 x 625 x 50 mm   </t>
  </si>
  <si>
    <t>283760181</t>
  </si>
  <si>
    <t xml:space="preserve">deska fasádní polystyrénová soklová EPS SOKL 3000 1250 x 600 x 300 mm   </t>
  </si>
  <si>
    <t xml:space="preserve">"S6" 37,59   </t>
  </si>
  <si>
    <t>6123R1153</t>
  </si>
  <si>
    <t xml:space="preserve">M04 - VÁPENOCEMENTOVÁ OMÍTKA ŠTUKOVÁ KLETOVANÁ - popis skladby viz tabulka povrchů   </t>
  </si>
  <si>
    <t xml:space="preserve">M4   </t>
  </si>
  <si>
    <t>6123R1172</t>
  </si>
  <si>
    <t xml:space="preserve">M17 - POHLEDOVÝ BETON VNITŘNÍ  - HYDROFOBIZOVANÝ - popis skladby viz tabulka povrchů   </t>
  </si>
  <si>
    <t xml:space="preserve">M17   </t>
  </si>
  <si>
    <t>622322351</t>
  </si>
  <si>
    <t>622211041</t>
  </si>
  <si>
    <t xml:space="preserve">S4+S2-5,8   </t>
  </si>
  <si>
    <t>283759870</t>
  </si>
  <si>
    <t xml:space="preserve">deska fasádní polystyrénová EPS 100 F 1000 x 500 x 200 mm   </t>
  </si>
  <si>
    <t>622221041</t>
  </si>
  <si>
    <t xml:space="preserve">S2-32,9+"S3" 67,77*2   </t>
  </si>
  <si>
    <t>631</t>
  </si>
  <si>
    <t>631515400</t>
  </si>
  <si>
    <t xml:space="preserve">deska minerální izolační ISOVER TF PROFI tl. 200 mm   </t>
  </si>
  <si>
    <t xml:space="preserve">S2-32,9+"S3" 67,77   </t>
  </si>
  <si>
    <t>631515270</t>
  </si>
  <si>
    <t xml:space="preserve">deska minerální izolační ISOVER TF PROFI tl. 100 mm   </t>
  </si>
  <si>
    <t>622512011</t>
  </si>
  <si>
    <t xml:space="preserve">Tenkovrstvá hydrofilní zrnitá omítka tl. 1,5 mm včetně penetrace vnějších stěn   </t>
  </si>
  <si>
    <t>622821002</t>
  </si>
  <si>
    <t xml:space="preserve">Vnější sanační štuková omítka pro vlhké zdivo prováděná ručně   </t>
  </si>
  <si>
    <t>631311113</t>
  </si>
  <si>
    <t xml:space="preserve">Mazanina tl do 80 mm z betonu prostého tř. C 12/15   </t>
  </si>
  <si>
    <t>631311114</t>
  </si>
  <si>
    <t xml:space="preserve">Mazanina tl do 80 mm z betonu prostého tř. C 16/20   </t>
  </si>
  <si>
    <t xml:space="preserve">"kanál" 38*2*0,05   </t>
  </si>
  <si>
    <t>631311116</t>
  </si>
  <si>
    <t xml:space="preserve">Mazanina tl do 80 mm z betonu prostého tř. C 25/30   </t>
  </si>
  <si>
    <t>631311125</t>
  </si>
  <si>
    <t xml:space="preserve">Mazanina tl do 120 mm z betonu prostého tř. C 20/25   </t>
  </si>
  <si>
    <t>631319171</t>
  </si>
  <si>
    <t xml:space="preserve">Příplatek k mazanině tl do 80 mm za stržení povrchu spodní vrstvy před vložením výztuže   </t>
  </si>
  <si>
    <t xml:space="preserve">P2b*0,05+P2c*0,05+P4c*0,05+P6*0,063+P7a*0,058+P7b*0,055+P7c*0,058+P7d*0,053+P8a*0,05+P9*0,06+P10*0,053   </t>
  </si>
  <si>
    <t>631342123</t>
  </si>
  <si>
    <t xml:space="preserve">Mazanina tl do 120 mm z betonu lehčeného tepelně-izolačního polystyrenového objem hmot 700 kg/m3   </t>
  </si>
  <si>
    <t>631362021</t>
  </si>
  <si>
    <t xml:space="preserve">Výztuž mazanin svařovanými sítěmi Kari   </t>
  </si>
  <si>
    <t xml:space="preserve">(P2b+P2c+P4c+P6+P7a+P7b+P7c+P7d+P8a+P9+P10+P1c+P1d+5,4)*0,004+157*0,004+(23,95+2,82+2,56+11,3+1,125+8,03)*0,004   </t>
  </si>
  <si>
    <t>632451031</t>
  </si>
  <si>
    <t xml:space="preserve">Vyrovnávací potěr tl do 20 mm z MC 15 provedený v ploše   </t>
  </si>
  <si>
    <t xml:space="preserve">P3   </t>
  </si>
  <si>
    <t>632451103</t>
  </si>
  <si>
    <t xml:space="preserve">Cementový samonivelační potěr ze suchých směsí tloušťky do 10 mm   </t>
  </si>
  <si>
    <t xml:space="preserve">P1d+P1c+P7e+P7d+P7b+P7a+P7c   </t>
  </si>
  <si>
    <t>632481212</t>
  </si>
  <si>
    <t xml:space="preserve">Separační vrstva z asfaltovaného pásu   </t>
  </si>
  <si>
    <t xml:space="preserve">P10+P8a+P7d+P7c+P7a+P6+P4c+P2c+P2b   </t>
  </si>
  <si>
    <t>632481213</t>
  </si>
  <si>
    <t xml:space="preserve">Separační vrstva z PE fólie   </t>
  </si>
  <si>
    <t xml:space="preserve">P1d+P1c   </t>
  </si>
  <si>
    <t>6324R0134</t>
  </si>
  <si>
    <t xml:space="preserve">Cementový litý potěr  tl 5 mm  standart CEMBEX provedený v ploše   </t>
  </si>
  <si>
    <t xml:space="preserve">P11   </t>
  </si>
  <si>
    <t>634111114</t>
  </si>
  <si>
    <t xml:space="preserve">Obvodová dilatace pružnou těsnicí páskou v 100 mm mezi stěnou a mazaninou   </t>
  </si>
  <si>
    <t xml:space="preserve">768,9   </t>
  </si>
  <si>
    <t>636311121</t>
  </si>
  <si>
    <t xml:space="preserve">Kladení dlažby z betonových dlaždic 50x50cm na sucho na terče z umělé hmoty o výšce do 25 mm   </t>
  </si>
  <si>
    <t xml:space="preserve">S8+S10+S12   </t>
  </si>
  <si>
    <t>592</t>
  </si>
  <si>
    <t>592457030</t>
  </si>
  <si>
    <t xml:space="preserve">dlažba betonová plošná hladká Standard 50x50x5,5 cm šedá   </t>
  </si>
  <si>
    <t xml:space="preserve">187,52 * 1,02   </t>
  </si>
  <si>
    <t>6363R1116</t>
  </si>
  <si>
    <t xml:space="preserve">Kladení dlažby z betonových dlaždic stávající do lepidla   </t>
  </si>
  <si>
    <t xml:space="preserve">41,64   </t>
  </si>
  <si>
    <t xml:space="preserve">Trubní vedení   </t>
  </si>
  <si>
    <t>899331111</t>
  </si>
  <si>
    <t xml:space="preserve">Výšková úprava uličního vstupu nebo vpusti do 200 mm zvýšením poklopu   </t>
  </si>
  <si>
    <t xml:space="preserve">Ostatní konstrukce a práce, bourání   </t>
  </si>
  <si>
    <t>916241213</t>
  </si>
  <si>
    <t xml:space="preserve">Osazení obrubníku kamenného stojatého s boční opěrou do lože z betonu prostého   </t>
  </si>
  <si>
    <t>583803750</t>
  </si>
  <si>
    <t xml:space="preserve">obrubník kamenný přímý, (bSM) žula, OP6 15x25   </t>
  </si>
  <si>
    <t xml:space="preserve">201,6   </t>
  </si>
  <si>
    <t>583804270</t>
  </si>
  <si>
    <t>583803430</t>
  </si>
  <si>
    <t xml:space="preserve">obrubník kamenný přímý, (bPP) žula, OP4 20x25   </t>
  </si>
  <si>
    <t>583803742</t>
  </si>
  <si>
    <t xml:space="preserve">obrubník kamenný přímý, (bSM) žula, OP7 10x20   </t>
  </si>
  <si>
    <t xml:space="preserve">13,2   </t>
  </si>
  <si>
    <t>919726122</t>
  </si>
  <si>
    <t xml:space="preserve">Geotextilie pro ochranu, separaci a filtraci netkaná měrná hmotnost do 300 g/m2   </t>
  </si>
  <si>
    <t xml:space="preserve">"dostavba" 68,3+"atika" 39+"dren kanál" 55,7+"lávka" 13,48+1,5   </t>
  </si>
  <si>
    <t xml:space="preserve">S13b*2+S13a*2+S12*2+S8*2+S17b*2+S16*3   </t>
  </si>
  <si>
    <t>003</t>
  </si>
  <si>
    <t>941111132</t>
  </si>
  <si>
    <t xml:space="preserve">Montáž lešení řadového trubkového lehkého s podlahami zatížení do 200 kg/m2 š do 1,5 m v do 25 m   </t>
  </si>
  <si>
    <t xml:space="preserve">"st škola" 458,9   </t>
  </si>
  <si>
    <t xml:space="preserve">"pro aku stěnu"  117   </t>
  </si>
  <si>
    <t xml:space="preserve">"prto lávku " 171   </t>
  </si>
  <si>
    <t>941111232</t>
  </si>
  <si>
    <t xml:space="preserve">Příplatek k lešení řadovému trubkovému lehkému s podlahami š 1,5 m v 25 m za první a ZKD den použití   </t>
  </si>
  <si>
    <t xml:space="preserve">"st škola" 458,9 *180   </t>
  </si>
  <si>
    <t xml:space="preserve">"pro aku stěnu"  117*180   </t>
  </si>
  <si>
    <t xml:space="preserve">"prto lávku " 171* 60   </t>
  </si>
  <si>
    <t>941111832</t>
  </si>
  <si>
    <t xml:space="preserve">Demontáž lešení řadového trubkového lehkého s podlahami zatížení do 200 kg/m2 š do 1,5 m v do 25 m   </t>
  </si>
  <si>
    <t>952901111</t>
  </si>
  <si>
    <t xml:space="preserve">Vyčištění budov bytové a občanské výstavby při výšce podlaží do 4 m   </t>
  </si>
  <si>
    <t>953961113</t>
  </si>
  <si>
    <t xml:space="preserve">Kotvy chemickým tmelem M 12 hl 110 mm do betonu, ŽB nebo kamene s vyvrtáním otvoru   </t>
  </si>
  <si>
    <t>013</t>
  </si>
  <si>
    <t>961044111</t>
  </si>
  <si>
    <t xml:space="preserve">Bourání základů z betonu prostého   </t>
  </si>
  <si>
    <t xml:space="preserve">"přístavek" 14,47*1,1   </t>
  </si>
  <si>
    <t>962031132</t>
  </si>
  <si>
    <t xml:space="preserve">Bourání příček z cihel pálených na MVC tl do 100 mm   </t>
  </si>
  <si>
    <t xml:space="preserve">"3NP sš" (1,69+1,7+1,4+4,58+1,7+1,7+1,24+1,92)*3,48   </t>
  </si>
  <si>
    <t xml:space="preserve">"2NP sš" (7,65+2,33+2,5+0,72+2,44+2,77+1,9)*3,48+4,93*1,43   </t>
  </si>
  <si>
    <t xml:space="preserve">"1NP sš" (1,84+1,88+1,49)*3,75+0,95*2,1   </t>
  </si>
  <si>
    <t xml:space="preserve">"1NP" (1,32+1,04)*2*3,57   </t>
  </si>
  <si>
    <t xml:space="preserve">"2NP " (2,7+2,7)*2*0,7++4,93*1,43+(2,01+2,47)*2*1   </t>
  </si>
  <si>
    <t>962031133</t>
  </si>
  <si>
    <t xml:space="preserve">Bourání příček z cihel pálených na MVC tl do 150 mm   </t>
  </si>
  <si>
    <t xml:space="preserve">"1PP" (0,87*2+1,55+2,52+4,7+3,1+0,5+5,42+1,8)*1,15   </t>
  </si>
  <si>
    <t xml:space="preserve">"1NPsš" 2,23*2,09+1,5*2,56*3+(2,323+3,545+2,25)*3,75+(2,78+0,77+3,96+0,65)*3,75+1,4*0,83*3+(9,87+4,66+2,2)*3,75+(3,17+2+1,1+1,24+1,1+1,1)*3,75   </t>
  </si>
  <si>
    <t xml:space="preserve">"1NP" (1,19+0,9+4,84)*3,75+16,66*2*2,68+(21,35-1,45)*3,57*2+(1,4+1,6)*3,57+(2,4+1,3+0,64+3,1+1,2+0,42+1,31*2+1,32*2)*3,7+8,7*0,72   </t>
  </si>
  <si>
    <t xml:space="preserve">"3NPsš" (4,58+5,33+1,7+1,7+0,8)*3,48+(1,6+1,3+1,23*3+2,53+1,27+4,21)*4,1   </t>
  </si>
  <si>
    <t xml:space="preserve">"2NP" 1,48*0,91+4,93*1,43   </t>
  </si>
  <si>
    <t xml:space="preserve">"2NPsš" (4,58+5,33+1,7+1,7+0,8+4,53+1,66+1,2+0,95+2,11+1,5)*3,48+(1,6+1,3+1,23*3+2,53+1,27+4,21+1,26+0,86)*4,1+7,02*3,9+3,75*1,42   </t>
  </si>
  <si>
    <t xml:space="preserve">"3NP" (1,8)*3,48+1,59*0,81+3,72*1,13   </t>
  </si>
  <si>
    <t xml:space="preserve">"4NP" 1,52*0,6+4,92*1,12+3,72*1,12+(2,07+1,6+1,86)*3   </t>
  </si>
  <si>
    <t>962031136</t>
  </si>
  <si>
    <t xml:space="preserve">Bourání příček z tvárnic nebo příčkovek tl do 150 mm   </t>
  </si>
  <si>
    <t>962032230</t>
  </si>
  <si>
    <t xml:space="preserve">Bourání zdiva z cihel pálených nebo vápenopískových na MV nebo MVC do 1 m3   </t>
  </si>
  <si>
    <t xml:space="preserve">"2NP " 0,44*0,8*(1,4+1,9+2,9+6,94+11,72+14,43+1,3)+0,55+1,4*0,75*0,25*4+1,3*0,8*0,25   </t>
  </si>
  <si>
    <t xml:space="preserve">"3NP sš" 1,4*0,25*0,85*10+(0,94+1,14)*0,474*1,55   </t>
  </si>
  <si>
    <t xml:space="preserve">"1NP sš" 0,44*0,9+0,5*1,1*2+0,5*1+0,4*2,36+0,3*1*1,25+0,25*2,37*3+0,39*2,36   </t>
  </si>
  <si>
    <t>962032231</t>
  </si>
  <si>
    <t xml:space="preserve">Bourání zdiva z cihel pálených nebo vápenopískových na MV nebo MVC přes 1 m3   </t>
  </si>
  <si>
    <t xml:space="preserve">"ytong tl 20cm" (127,1+27,1+31,6)*0,2   </t>
  </si>
  <si>
    <t xml:space="preserve">"přístavek" 14,47*13,1-(0,84*2,46*0,55*12)+0,51*1,5*1,75   </t>
  </si>
  <si>
    <t xml:space="preserve">"3 NPsš" (0,58+0,99)*4,1+2,1*1,86*0,3   </t>
  </si>
  <si>
    <t xml:space="preserve">"2 NPsš" (0,48+1,07)*4,02+1,39*4,02   </t>
  </si>
  <si>
    <t xml:space="preserve">"1 NPsš" 0,2*1,53*3,23+0,88*2,36*3+0,5*2,36+0,2*1,27*2,367*44,68*0,34*3,75+0,24*2,45*3,75+0,84*2,53*2+0,55*2,33+0,5*6,542*3,82+0,7*0,48*2,1+0,85*2,34   </t>
  </si>
  <si>
    <t xml:space="preserve">"1 NPsš" 0,65+3,75   </t>
  </si>
  <si>
    <t xml:space="preserve">"2 NP" 1,9*2,1*0,26   </t>
  </si>
  <si>
    <t xml:space="preserve">"4 NP"0,42*1,7*1,54+1,44*1,3   </t>
  </si>
  <si>
    <t>962052210</t>
  </si>
  <si>
    <t xml:space="preserve">Bourání zdiva nadzákladového ze ŽB do 1 m3   </t>
  </si>
  <si>
    <t xml:space="preserve">"2 NP" 1,5*1,15*0,21   </t>
  </si>
  <si>
    <t xml:space="preserve">"3 NP" 1,5*1,15*0,21   </t>
  </si>
  <si>
    <t xml:space="preserve">"4 NP" 1,5*1,15*0,21   </t>
  </si>
  <si>
    <t>962052314</t>
  </si>
  <si>
    <t xml:space="preserve">Bourání pilířů ze ŽB   </t>
  </si>
  <si>
    <t xml:space="preserve">"1NP sš" 1,173*1,169*0,2+3,14*(0,175/2)^2*3,36   </t>
  </si>
  <si>
    <t>962081131</t>
  </si>
  <si>
    <t xml:space="preserve">Bourání příček ze skleněných tvárnic tl do 100 mm   </t>
  </si>
  <si>
    <t xml:space="preserve">"1NP" 3   </t>
  </si>
  <si>
    <t>963015121</t>
  </si>
  <si>
    <t xml:space="preserve">Demontáž prefabrikovaných krycích desek kanálů, šachet nebo žump do hmotnosti 0,09 t   </t>
  </si>
  <si>
    <t xml:space="preserve">"1PP" 16+14   </t>
  </si>
  <si>
    <t>963015141</t>
  </si>
  <si>
    <t xml:space="preserve">Demontáž prefabrikovaných krycích desek kanálů, šachet nebo žump do hmotnosti 0,5 t   </t>
  </si>
  <si>
    <t xml:space="preserve">"1PP" 10+5   </t>
  </si>
  <si>
    <t>963042819</t>
  </si>
  <si>
    <t xml:space="preserve">Bourání schodišťových stupňů betonových zhotovených na místě   </t>
  </si>
  <si>
    <t xml:space="preserve">"1NP" 7*2,5   </t>
  </si>
  <si>
    <t>963051113</t>
  </si>
  <si>
    <t xml:space="preserve">Bourání ŽB stropů deskových tl přes 80 mm   </t>
  </si>
  <si>
    <t xml:space="preserve">"1NP" (7,1+52,79)*0,2   </t>
  </si>
  <si>
    <t xml:space="preserve">"3NP" 1,43*0,1   </t>
  </si>
  <si>
    <t xml:space="preserve">"přístavek" 3*38*0,1   </t>
  </si>
  <si>
    <t xml:space="preserve">"1PP" 0,45*0,4*0,2   </t>
  </si>
  <si>
    <t>964052111</t>
  </si>
  <si>
    <t xml:space="preserve">Bourání ŽB trámů, průvlaků nebo pásů průřezu do 0,16 m2   </t>
  </si>
  <si>
    <t xml:space="preserve">"1NP" 6*0,14*0,89*2,68   </t>
  </si>
  <si>
    <t>964053111</t>
  </si>
  <si>
    <t xml:space="preserve">Bourání ŽB trámů, průvlaků nebo pásů průřezu do 0,25 m2   </t>
  </si>
  <si>
    <t xml:space="preserve">"2NP" 4,67*0,55*0,38   </t>
  </si>
  <si>
    <t>965041341</t>
  </si>
  <si>
    <t xml:space="preserve">Bourání podkladů pod dlažby nebo mazanin lehčeného betonu tl do 100 mm pl přes 4 m2   </t>
  </si>
  <si>
    <t xml:space="preserve">"1NP"(4,1+58,4)*0,06+58,4*0,1   </t>
  </si>
  <si>
    <t xml:space="preserve">"1NPsš"(4,12+3,93+2,26+9,13+3,26+1,41+1,31*2+1,7)*0,08   </t>
  </si>
  <si>
    <t xml:space="preserve">"2NP" 102,5*0,08+57,72*0,08+6,36*0,08   </t>
  </si>
  <si>
    <t>965042131</t>
  </si>
  <si>
    <t xml:space="preserve">Bourání podkladů pod dlažby nebo mazanin betonových nebo z litého asfaltu tl do 100 mm pl do 4 m2   </t>
  </si>
  <si>
    <t xml:space="preserve">"1NP"(19,95)*0,05   </t>
  </si>
  <si>
    <t xml:space="preserve">"1NPsš"(19,2+7,23)*0,05   </t>
  </si>
  <si>
    <t xml:space="preserve">"2NPsš" (2,31+1,75+1,87+1,76)*0,1   </t>
  </si>
  <si>
    <t xml:space="preserve">"3NP" (1,43)*0,1   </t>
  </si>
  <si>
    <t xml:space="preserve">"3NPsš" (3,52+3,59+3,52+2,58+3,24+2,53+5,65+1,05+1,03+1,58)*0,1   </t>
  </si>
  <si>
    <t>965042141</t>
  </si>
  <si>
    <t xml:space="preserve">Bourání podkladů pod dlažby nebo mazanin betonových nebo z litého asfaltu tl do 100 mm pl přes 4 m2   </t>
  </si>
  <si>
    <t xml:space="preserve">"3NPsš" 32*0,1   </t>
  </si>
  <si>
    <t xml:space="preserve">"2NPsš"  (6,18+7,22+4,56+7,43+8,02+32)*0,1   </t>
  </si>
  <si>
    <t xml:space="preserve">"1PP" 9,9*0,08+5,2*0,1+0,08*9,6+3,1*0,1+13,1*0,1+1,7*0,1   </t>
  </si>
  <si>
    <t>965043341</t>
  </si>
  <si>
    <t xml:space="preserve">Bourání podkladů pod dlažby betonových s potěrem nebo teracem tl do 100 mm pl přes 4 m2   </t>
  </si>
  <si>
    <t xml:space="preserve">"3NPsš" 8,77*0,1   </t>
  </si>
  <si>
    <t>965081213</t>
  </si>
  <si>
    <t xml:space="preserve">Bourání podlah z dlaždic keramických nebo xylolitových tl do 10 mm plochy přes 1 m2   </t>
  </si>
  <si>
    <t xml:space="preserve">"1NP"35,95+60,1+13,2+1,85+1,94+1,53+1,45+91,35+171,53+71,57+4,1+58,4   </t>
  </si>
  <si>
    <t xml:space="preserve">"1NPsš"48,54+24,9+5,4+1+1,84+3,42+1+6,12+59,63+70,57+42,44+4,12+3,93+2,26+9,13+3,26+1,41+1,31*2+1,7+54,41   </t>
  </si>
  <si>
    <t xml:space="preserve">"2NP" 4,49+35,24+90   </t>
  </si>
  <si>
    <t xml:space="preserve">"2NP sš" 14,12+4,47+2,31+6,18+7,22+1,75+1,87+1,76+4,56+7,43+8,02+32   </t>
  </si>
  <si>
    <t xml:space="preserve">"3NP sš" 12,4+6,18+3,2+3,52+3,59+3,52+2,58+3,24+2,53+5,65+1,05+1,03+1,58+32   </t>
  </si>
  <si>
    <t xml:space="preserve">"3NP" 1,43   </t>
  </si>
  <si>
    <t xml:space="preserve">"1PP" 9,9+9,6   </t>
  </si>
  <si>
    <t>965081223</t>
  </si>
  <si>
    <t xml:space="preserve">Bourání podlah z dlaždic keramických nebo xylolitových tl přes 10 mm plochy přes 1 m2   </t>
  </si>
  <si>
    <t xml:space="preserve">P11+P8b+P7e+P4b+P3+P2a+P1b+P1a   </t>
  </si>
  <si>
    <t>965081313</t>
  </si>
  <si>
    <t xml:space="preserve">Bourání podlah z dlaždic betonových, teracových nebo čedičových tl do 20 mm plochy přes 1 m2   </t>
  </si>
  <si>
    <t xml:space="preserve">"2NPsš" 34,91+25,5+26,18   </t>
  </si>
  <si>
    <t>965081353</t>
  </si>
  <si>
    <t xml:space="preserve">Bourání podlah z dlaždic betonových, teracových nebo čedičových tl přes 40 mm plochy přes 1 m2   </t>
  </si>
  <si>
    <t xml:space="preserve">"2 np" 104   </t>
  </si>
  <si>
    <t>965082923</t>
  </si>
  <si>
    <t xml:space="preserve">Odstranění násypů pod podlahy tl do 100 mm pl přes 2 m2   </t>
  </si>
  <si>
    <t xml:space="preserve">"1NP"58,4*0,1   </t>
  </si>
  <si>
    <t xml:space="preserve">"2NPsš" (34,91+25,5)*0,07   </t>
  </si>
  <si>
    <t xml:space="preserve">"2NP" 250*0,05   </t>
  </si>
  <si>
    <t>965082941</t>
  </si>
  <si>
    <t xml:space="preserve">Odstranění násypů pod podlahy tl přes 200 mm   </t>
  </si>
  <si>
    <t xml:space="preserve">"1PP"  9,6*0,5   </t>
  </si>
  <si>
    <t>968062747</t>
  </si>
  <si>
    <t xml:space="preserve">Vybourání stěn dřevěných plných, zasklených nebo výkladních pl přes 4 m2   </t>
  </si>
  <si>
    <t xml:space="preserve">"prosklená fasáda" 5,2*4   </t>
  </si>
  <si>
    <t>968072455</t>
  </si>
  <si>
    <t xml:space="preserve">Vybourání kovových dveřních zárubní pl do 2 m2   </t>
  </si>
  <si>
    <t xml:space="preserve">"3NP" 2*0,6*2   </t>
  </si>
  <si>
    <t>968072456</t>
  </si>
  <si>
    <t xml:space="preserve">Vybourání kovových dveřních zárubní pl přes 2 m2   </t>
  </si>
  <si>
    <t xml:space="preserve">"3NP" 1,6*2   </t>
  </si>
  <si>
    <t>971024461</t>
  </si>
  <si>
    <t xml:space="preserve">Vybourání otvorů ve zdivu kamenném pl do 0,25 m2 na MV nebo MVC tl do 600 mm   </t>
  </si>
  <si>
    <t xml:space="preserve">"1PP" 1   </t>
  </si>
  <si>
    <t>971052361</t>
  </si>
  <si>
    <t xml:space="preserve">Vybourání nebo prorážení otvorů v ŽB příčkách a zdech pl do 0,09 m2 tl do 600 mm   </t>
  </si>
  <si>
    <t>975043127</t>
  </si>
  <si>
    <t xml:space="preserve">Podchycení stropů ocel nosníky   </t>
  </si>
  <si>
    <t>978013191</t>
  </si>
  <si>
    <t xml:space="preserve">Otlučení vnitřní vápenné nebo vápenocementové omítky stěn stěn v rozsahu do 100 %   </t>
  </si>
  <si>
    <t xml:space="preserve">"1NP sš" 50   </t>
  </si>
  <si>
    <t>978021191</t>
  </si>
  <si>
    <t xml:space="preserve">Otlučení cementových omítek vnitřních stěn o rozsahu do 100 %   </t>
  </si>
  <si>
    <t xml:space="preserve">"2 NP"  3,3*3,3*2-1,5*1,15*2   </t>
  </si>
  <si>
    <t xml:space="preserve">"3 NP"  3,3*3,3*2-1,5*1,15*2   </t>
  </si>
  <si>
    <t xml:space="preserve">"4 NP"  3,3*3,3*2-1,5*1,15*2   </t>
  </si>
  <si>
    <t>979031111</t>
  </si>
  <si>
    <t xml:space="preserve">Očištění cihel plných od malty vápenocementové   </t>
  </si>
  <si>
    <t xml:space="preserve">0,44*0,145   </t>
  </si>
  <si>
    <t xml:space="preserve">(19,95+87,26)*0,145   </t>
  </si>
  <si>
    <t>997</t>
  </si>
  <si>
    <t xml:space="preserve">Přesun sutě   </t>
  </si>
  <si>
    <t>997013501</t>
  </si>
  <si>
    <t xml:space="preserve">Odvoz suti a vybouraných hmot na skládku nebo meziskládku do 1 km se složením   </t>
  </si>
  <si>
    <t>997013509</t>
  </si>
  <si>
    <t>997013801</t>
  </si>
  <si>
    <t xml:space="preserve">Poplatek za uložení stavebního betonového odpadu na skládce (skládkovné)   </t>
  </si>
  <si>
    <t xml:space="preserve">300   </t>
  </si>
  <si>
    <t>997013803</t>
  </si>
  <si>
    <t xml:space="preserve">Poplatek za uložení stavebního odpadu z keramických materiálů na skládce (skládkovné)   </t>
  </si>
  <si>
    <t>997013822</t>
  </si>
  <si>
    <t xml:space="preserve">Poplatek za uložení stavebního odpadu s oleji nebo ropnými látkami na skládce (skládkovné)   </t>
  </si>
  <si>
    <t xml:space="preserve">15   </t>
  </si>
  <si>
    <t>997013831</t>
  </si>
  <si>
    <t xml:space="preserve">Poplatek za uložení stavebního směsného odpadu na skládce (skládkovné)   </t>
  </si>
  <si>
    <t>998</t>
  </si>
  <si>
    <t xml:space="preserve">Přesun hmot   </t>
  </si>
  <si>
    <t>998011003</t>
  </si>
  <si>
    <t xml:space="preserve">Přesun hmot pro budovy zděné v do 24 m   </t>
  </si>
  <si>
    <t xml:space="preserve">Práce a dodávky PSV   </t>
  </si>
  <si>
    <t>711</t>
  </si>
  <si>
    <t xml:space="preserve">Izolace proti vodě, vlhkosti a plynům   </t>
  </si>
  <si>
    <t>711111001</t>
  </si>
  <si>
    <t xml:space="preserve">Provedení izolace proti zemní vlhkosti vodorovné za studena nátěrem penetračním   </t>
  </si>
  <si>
    <t xml:space="preserve">"kanál" 40   </t>
  </si>
  <si>
    <t xml:space="preserve">441,46+1,066   </t>
  </si>
  <si>
    <t>111</t>
  </si>
  <si>
    <t>111631500</t>
  </si>
  <si>
    <t xml:space="preserve">lak asfaltový ALP/9 bal 9 kg   </t>
  </si>
  <si>
    <t xml:space="preserve">482,526 * 0,0003   </t>
  </si>
  <si>
    <t>711112001</t>
  </si>
  <si>
    <t xml:space="preserve">Provedení izolace proti zemní vlhkosti svislé za studena nátěrem penetračním   </t>
  </si>
  <si>
    <t xml:space="preserve">"kanál" 25,2+18,2   </t>
  </si>
  <si>
    <t xml:space="preserve">99,17+4,77   </t>
  </si>
  <si>
    <t xml:space="preserve">147,34 * 0,00035   </t>
  </si>
  <si>
    <t>711113128</t>
  </si>
  <si>
    <t xml:space="preserve">Izolace proti zemní vlhkosti svislá za studena  těsnicí stěrkou   </t>
  </si>
  <si>
    <t xml:space="preserve">"izolace soklu viz P7b aP7d" 67,6*0,15   </t>
  </si>
  <si>
    <t xml:space="preserve">S7+P6+S5+S4+S3+S2   </t>
  </si>
  <si>
    <t>711131811</t>
  </si>
  <si>
    <t xml:space="preserve">Odstranění izolace proti zemní vlhkosti vodorovné   </t>
  </si>
  <si>
    <t xml:space="preserve">"1NP:" 4,1   </t>
  </si>
  <si>
    <t xml:space="preserve">"1PP:" 5,2   </t>
  </si>
  <si>
    <t>711141559</t>
  </si>
  <si>
    <t xml:space="preserve">Provedení izolace proti zemní vlhkosti pásy přitavením vodorovné NAIP   </t>
  </si>
  <si>
    <t xml:space="preserve">"kanál" 40*2   </t>
  </si>
  <si>
    <t>628</t>
  </si>
  <si>
    <t>628522540</t>
  </si>
  <si>
    <t xml:space="preserve">pás asfaltovaný modifikovaný SBS Elastodek 40 Special mineral   </t>
  </si>
  <si>
    <t>628361090</t>
  </si>
  <si>
    <t xml:space="preserve">pás těžký asfaltovaný   mineral   </t>
  </si>
  <si>
    <t>711142559</t>
  </si>
  <si>
    <t xml:space="preserve">Provedení izolace proti zemní vlhkosti pásy přitavením svislé NAIP   </t>
  </si>
  <si>
    <t xml:space="preserve">"kanál" 25,2+18,2*2   </t>
  </si>
  <si>
    <t xml:space="preserve">37,1+4,77   </t>
  </si>
  <si>
    <t xml:space="preserve">10,47+12,9+1,6+37,1+4,77   </t>
  </si>
  <si>
    <t>711161302</t>
  </si>
  <si>
    <t xml:space="preserve">Izolace proti zemní vlhkosti stěn foliemi nopovými pro běžné podmínky tl. 0,4 mm šířky 1,0 m   </t>
  </si>
  <si>
    <t xml:space="preserve">4,77+27,87   </t>
  </si>
  <si>
    <t>711161361</t>
  </si>
  <si>
    <t xml:space="preserve">Izolace proti zemní vlhkosti foliemi nopovými střechy zatravněné desky perforované 2,5 x 1,2 m   </t>
  </si>
  <si>
    <t xml:space="preserve">S16+S17b   </t>
  </si>
  <si>
    <t>711493125</t>
  </si>
  <si>
    <t xml:space="preserve">Izolace proti svislá  těsnicí stěrkou   </t>
  </si>
  <si>
    <t xml:space="preserve">(M19b+M19a)*0,1   </t>
  </si>
  <si>
    <t>711741567</t>
  </si>
  <si>
    <t xml:space="preserve">Izolace proti vodě vodorovné provedení dilatačních spár přitavením NAIP 1000 mm   </t>
  </si>
  <si>
    <t>998711103</t>
  </si>
  <si>
    <t xml:space="preserve">Přesun hmot tonážní pro izolace proti vodě, vlhkosti a plynům v objektech výšky do 60 m   </t>
  </si>
  <si>
    <t>712</t>
  </si>
  <si>
    <t xml:space="preserve">Povlakové krytiny   </t>
  </si>
  <si>
    <t>712300831</t>
  </si>
  <si>
    <t xml:space="preserve">Odstranění povlakové krytiny střech do 10° jednovrstvé   </t>
  </si>
  <si>
    <t xml:space="preserve">"2NP" 102,5+57,72+6,36+19,1   </t>
  </si>
  <si>
    <t>712311101</t>
  </si>
  <si>
    <t xml:space="preserve">Provedení povlakové krytiny střech do 10° za studena lakem penetračním nebo asfaltovým   </t>
  </si>
  <si>
    <t xml:space="preserve">S16+S8+S12+S13a+S13b   </t>
  </si>
  <si>
    <t xml:space="preserve">349,18 * 0,0003   </t>
  </si>
  <si>
    <t>712341659</t>
  </si>
  <si>
    <t xml:space="preserve">Provedení povlakové krytiny střech do 10° pásy NAIP přitavením bodově   </t>
  </si>
  <si>
    <t xml:space="preserve">349,18 * 1,15   </t>
  </si>
  <si>
    <t>712361701</t>
  </si>
  <si>
    <t xml:space="preserve">Provedení povlakové krytiny střech do 10° fólií položenou volně   </t>
  </si>
  <si>
    <t xml:space="preserve">"světlík" 50   </t>
  </si>
  <si>
    <t xml:space="preserve">S16+S8+S12+S13a+S13b+"lic atiky" 19,5+"lávka" 13,48+1,5   </t>
  </si>
  <si>
    <t>283220000</t>
  </si>
  <si>
    <t xml:space="preserve">fólie hydroizolační střešní  tl 2 mm š 1200 mm šedá   </t>
  </si>
  <si>
    <t xml:space="preserve">433,66 * 1,15   </t>
  </si>
  <si>
    <t>998712103</t>
  </si>
  <si>
    <t xml:space="preserve">Přesun hmot tonážní tonážní pro krytiny povlakové v objektech v do 24 m   </t>
  </si>
  <si>
    <t>713</t>
  </si>
  <si>
    <t xml:space="preserve">Izolace tepelné   </t>
  </si>
  <si>
    <t>713110811</t>
  </si>
  <si>
    <t xml:space="preserve">Odstranění tepelné izolace stropů volně kladených z vláknitých materiálů tl do 100 mm   </t>
  </si>
  <si>
    <t xml:space="preserve">"1PP" 9,9   </t>
  </si>
  <si>
    <t xml:space="preserve">"1NP" 1,43   </t>
  </si>
  <si>
    <t>713111111</t>
  </si>
  <si>
    <t xml:space="preserve">Montáž izolace tepelné vrchem stropů volně kladenými rohožemi, pásy, dílci, deskami   </t>
  </si>
  <si>
    <t xml:space="preserve">"1PP"9,9   </t>
  </si>
  <si>
    <t>713111131</t>
  </si>
  <si>
    <t xml:space="preserve">Montáž izolace tepelné spodem stropů žebrových s úpravou drátem rohoží, pásů, dílců, desek   </t>
  </si>
  <si>
    <t xml:space="preserve">S9   </t>
  </si>
  <si>
    <t>283760420</t>
  </si>
  <si>
    <t xml:space="preserve">deska fasádní polystyrénová Isover EPS GreyWall 1000 x 500 x 140 mm   </t>
  </si>
  <si>
    <t>283760310</t>
  </si>
  <si>
    <t xml:space="preserve">deska fasádní polystyrénová Isover EPS GreyWall 1000 x 500 x 30 mm   </t>
  </si>
  <si>
    <t>713120821</t>
  </si>
  <si>
    <t xml:space="preserve">Odstranění tepelné izolace podlah volně kladených z polystyrenu tl do 100 mm   </t>
  </si>
  <si>
    <t xml:space="preserve">"1NP" 19,95+4,1+58,4   </t>
  </si>
  <si>
    <t xml:space="preserve">"1NPsš" 19,2+7,23   </t>
  </si>
  <si>
    <t>713121111</t>
  </si>
  <si>
    <t xml:space="preserve">Montáž izolace tepelné podlah volně kladenými rohožemi, pásy, dílci, deskami 1 vrstva   </t>
  </si>
  <si>
    <t>634</t>
  </si>
  <si>
    <t>634822610</t>
  </si>
  <si>
    <t xml:space="preserve">sklo izolační pěnové , 45 x 60 x 15 cm   </t>
  </si>
  <si>
    <t>631514810</t>
  </si>
  <si>
    <t xml:space="preserve">deska minerální izolační t tl. 30 mm   </t>
  </si>
  <si>
    <t xml:space="preserve">556,09 * 1,02   </t>
  </si>
  <si>
    <t>631514340</t>
  </si>
  <si>
    <t xml:space="preserve">deska minerální normální izolační tl.20 mm   </t>
  </si>
  <si>
    <t xml:space="preserve">P10   </t>
  </si>
  <si>
    <t>283758680</t>
  </si>
  <si>
    <t xml:space="preserve">deska z pěnového polystyrenu EPS 70 Z 1000 x 500 x 50 mm   </t>
  </si>
  <si>
    <t xml:space="preserve">P4c+23,95+2,82+2,56+11,3   </t>
  </si>
  <si>
    <t>283759280</t>
  </si>
  <si>
    <t xml:space="preserve">deska z pěnového polystyrenu EPS 200 S 1000 x 500 x 1000 mm   </t>
  </si>
  <si>
    <t xml:space="preserve">P6*(0,2+0,35)/2+P7a*(0,23)+10,92*0,15   </t>
  </si>
  <si>
    <t>283759220</t>
  </si>
  <si>
    <t xml:space="preserve">deska z pěnového polystyrenu EPS 200 S 1000 x 500 x 60 mm   </t>
  </si>
  <si>
    <t>283759190</t>
  </si>
  <si>
    <t xml:space="preserve">deska z pěnového polystyrenu EPS 200 S 1000 x 500 x 30 mm   </t>
  </si>
  <si>
    <t>283759160</t>
  </si>
  <si>
    <t xml:space="preserve">deska z pěnového polystyrenu EPS 150 S 1000 x 500 x 1000 mm   </t>
  </si>
  <si>
    <t xml:space="preserve">1,34 * 1,1   </t>
  </si>
  <si>
    <t>283722093</t>
  </si>
  <si>
    <t xml:space="preserve">deska EPS 100 Z kašírovaná  3000x1000x230 mm   </t>
  </si>
  <si>
    <t>283764150</t>
  </si>
  <si>
    <t xml:space="preserve">deska z extrudovaného polystyrénu  SF 30 mm   </t>
  </si>
  <si>
    <t>713131141</t>
  </si>
  <si>
    <t xml:space="preserve">Montáž izolace tepelné stěn a základů lepením celoplošně rohoží, pásů, dílců, desek   </t>
  </si>
  <si>
    <t xml:space="preserve">"světlík" 43,6+7,7+52,4   </t>
  </si>
  <si>
    <t xml:space="preserve">4,77+"lávka" 0,12*18,95+0,24*18,95   </t>
  </si>
  <si>
    <t xml:space="preserve">"Dilatace" 8,4+3,48+5,18+4,04+4,92+8,44+2,82+7,52+3,02+2,62+2,15+3,65+1,14+3,53+0,58+1,14+2,99+0,59+1,34+3,67+21,12+6,23   </t>
  </si>
  <si>
    <t xml:space="preserve">"hala" 4,1+"atrium" 10,47+12,9+16,52   </t>
  </si>
  <si>
    <t xml:space="preserve">10,47+12,9+16,52   </t>
  </si>
  <si>
    <t>283763560</t>
  </si>
  <si>
    <t xml:space="preserve">deska fasádní polystyrénová izolační Perimeter N PER 30 (EPS P) 1250 x 600 x 80 mm   </t>
  </si>
  <si>
    <t xml:space="preserve">"světlík"52,4   </t>
  </si>
  <si>
    <t>283759480</t>
  </si>
  <si>
    <t xml:space="preserve">deska fasádní polystyrénová EPS 100 F 1000 x 500 x 80 mm   </t>
  </si>
  <si>
    <t xml:space="preserve">"světlík" 43,6+7,7   </t>
  </si>
  <si>
    <t>283763520</t>
  </si>
  <si>
    <t xml:space="preserve">deska polystyrénová izolační Perimeter N PER 30 (EPS P) 1250 x 600 x 50 mm   </t>
  </si>
  <si>
    <t xml:space="preserve">4,77   </t>
  </si>
  <si>
    <t>2837635201</t>
  </si>
  <si>
    <t xml:space="preserve">deska polystyrénová izolační Perimeter N PER 30 (EPS P) 1250 x 600 x 20 mm   </t>
  </si>
  <si>
    <t xml:space="preserve">8,4+3,48   </t>
  </si>
  <si>
    <t>283759420</t>
  </si>
  <si>
    <t xml:space="preserve">deska fasádní polystyrénová EPS 100 F 1000 x 500 x 20 mm   </t>
  </si>
  <si>
    <t xml:space="preserve">"Dilatace" 5,18+4,04+4,92+8,44+2,82+7,52+3,02+2,62+2,15+3,65+1,14+3,53+0,58+1,14+2,99+0,59+1,34+3,67+21,12+6,23   </t>
  </si>
  <si>
    <t>631411770</t>
  </si>
  <si>
    <t xml:space="preserve">deska čedičová izolační  tl.140 mm   </t>
  </si>
  <si>
    <t xml:space="preserve">4,182   </t>
  </si>
  <si>
    <t>713140821</t>
  </si>
  <si>
    <t xml:space="preserve">Odstranění tepelné izolace střech nadstřešní volně kladených z polystyrenu tl do 100 mm   </t>
  </si>
  <si>
    <t xml:space="preserve">"2NP" 102,5*2+57,72*2+6,36*2   </t>
  </si>
  <si>
    <t>713141151</t>
  </si>
  <si>
    <t xml:space="preserve">Montáž izolace tepelné střech plochých kladené volně 1 vrstva rohoží, pásů, dílců, desek   </t>
  </si>
  <si>
    <t xml:space="preserve">"atika" 45,7*3+54,7+19,3+"řimsa" 6,4   </t>
  </si>
  <si>
    <t xml:space="preserve">S8+S12+S13a+S13b+S16*2+S17b   </t>
  </si>
  <si>
    <t xml:space="preserve">S13b*(0,36+0,6)/2+S13a*(0,2+0,41)/2+S12*(0,2+0,26)/2+S8*0,2+S16*(0,08+0,28)/2+S16*0,18+S17b*(0,2+0,8)/2+0,06*45,7+0,265*45,7+0,15*45,7+(0,17*54,7)   </t>
  </si>
  <si>
    <t>283763840</t>
  </si>
  <si>
    <t xml:space="preserve">polystyren extrudovaný URSA XPS N-V-L - 1250 x 600   </t>
  </si>
  <si>
    <t xml:space="preserve">6,4*0,17   </t>
  </si>
  <si>
    <t>634822450</t>
  </si>
  <si>
    <t xml:space="preserve">sklo izolační pěnové , 45 x 60 x 5 cm   </t>
  </si>
  <si>
    <t>713191133</t>
  </si>
  <si>
    <t xml:space="preserve">Montáž izolace tepelné podlah, stropů vrchem nebo střech překrytí fólií s přelepeným spojem   </t>
  </si>
  <si>
    <t xml:space="preserve">S11+S13a+S13b   </t>
  </si>
  <si>
    <t>2832928801</t>
  </si>
  <si>
    <t xml:space="preserve">folie střešní pojistná   </t>
  </si>
  <si>
    <t xml:space="preserve">176,21 * 1,1   </t>
  </si>
  <si>
    <t>998713103</t>
  </si>
  <si>
    <t xml:space="preserve">Přesun hmot tonážní pro izolace tepelné v objektech v do 24 m   </t>
  </si>
  <si>
    <t>714</t>
  </si>
  <si>
    <t xml:space="preserve">Akustická a protiotřesová opatření   </t>
  </si>
  <si>
    <t>714110801</t>
  </si>
  <si>
    <t xml:space="preserve">Demontáž akustických obkladů z panelů dřevěných   </t>
  </si>
  <si>
    <t>714119901</t>
  </si>
  <si>
    <t>714119902</t>
  </si>
  <si>
    <t>714119906</t>
  </si>
  <si>
    <t xml:space="preserve">S25   </t>
  </si>
  <si>
    <t>998714103</t>
  </si>
  <si>
    <t xml:space="preserve">Přesun hmot tonážní tonážní pro akustická a protiotřesová opatření v objektech v do 24 m   </t>
  </si>
  <si>
    <t>725</t>
  </si>
  <si>
    <t xml:space="preserve">Zdravotechnika - zařizovací předměty   </t>
  </si>
  <si>
    <t>721</t>
  </si>
  <si>
    <t>725110811</t>
  </si>
  <si>
    <t xml:space="preserve">Demontáž klozetů splachovací s nádrží   </t>
  </si>
  <si>
    <t xml:space="preserve">"2NPsš" 8   </t>
  </si>
  <si>
    <t xml:space="preserve">"3NPsš" 8   </t>
  </si>
  <si>
    <t>725210821</t>
  </si>
  <si>
    <t xml:space="preserve">Demontáž umyvadel bez výtokových armatur   </t>
  </si>
  <si>
    <t xml:space="preserve">"2NPsš" 4   </t>
  </si>
  <si>
    <t xml:space="preserve">"3NPsš" 4   </t>
  </si>
  <si>
    <t>762</t>
  </si>
  <si>
    <t xml:space="preserve">Konstrukce tesařské   </t>
  </si>
  <si>
    <t>762134179</t>
  </si>
  <si>
    <t xml:space="preserve">Montáž bednění stěn z desek na sraz   </t>
  </si>
  <si>
    <t xml:space="preserve">"lávka" 13,48+1,5+18,19+14,93+56,85+"světlík" 7,7   </t>
  </si>
  <si>
    <t>607</t>
  </si>
  <si>
    <t>607262500</t>
  </si>
  <si>
    <t xml:space="preserve">deska dřevoštěpková OSB 3 SE 2500x1250x25 mm   </t>
  </si>
  <si>
    <t xml:space="preserve">104,95 * 1,1   </t>
  </si>
  <si>
    <t>762331811</t>
  </si>
  <si>
    <t xml:space="preserve">Demontáž vázaných kcí krovů z hranolů průřezové plochy do 120 cm2   </t>
  </si>
  <si>
    <t xml:space="preserve">"přístavek" 6,5*2   </t>
  </si>
  <si>
    <t>762331812</t>
  </si>
  <si>
    <t xml:space="preserve">Demontáž vázaných kcí krovů z hranolů průřezové plochy do 224 cm2   </t>
  </si>
  <si>
    <t xml:space="preserve">"přístavek" 0,8+1,58+2,8+3,75+2,16+1,42+0,43+1,62+2,73+3,8+3,1+1,8+0,51+1,33+2,55+3,18*3+1,23*3+0,84+0,49+1,58+2,7+3,7+3,12*3+2,29+1,16+2,94+5,32+4,85   </t>
  </si>
  <si>
    <t xml:space="preserve">4,66+4,8+4,1+0,78+4,1+1,87   </t>
  </si>
  <si>
    <t xml:space="preserve">0,845+6,47+3,08+1,32+6,27+1,21*3   </t>
  </si>
  <si>
    <t>762331813</t>
  </si>
  <si>
    <t xml:space="preserve">Demontáž vázaných kcí krovů z hranolů průřezové plochy do 288 cm2   </t>
  </si>
  <si>
    <t xml:space="preserve">"přístavek" 1,84*3+1,67+6,79   </t>
  </si>
  <si>
    <t>762332132</t>
  </si>
  <si>
    <t xml:space="preserve">Montáž vázaných kcí krovů pravidelných z hraněného řeziva průřezové plochy do 224 cm2   </t>
  </si>
  <si>
    <t xml:space="preserve">6,3+24   </t>
  </si>
  <si>
    <t>605</t>
  </si>
  <si>
    <t>605120110</t>
  </si>
  <si>
    <t xml:space="preserve">řezivo jehličnaté hranol jakost I nad 120 cm2   </t>
  </si>
  <si>
    <t xml:space="preserve">6,3*0,16*0,12+24*0,13*0,15   </t>
  </si>
  <si>
    <t>762332932</t>
  </si>
  <si>
    <t xml:space="preserve">2+3,38+1,8+3,18+4,7+4,85+4,9   </t>
  </si>
  <si>
    <t>76234103á</t>
  </si>
  <si>
    <t xml:space="preserve">Bednění střech rovných z desek OSB tl 25 mm na sraz šroubovaných   </t>
  </si>
  <si>
    <t xml:space="preserve">"zakrytí světlíků" 60   </t>
  </si>
  <si>
    <t xml:space="preserve">45,7+54,7+68,3+30,1+"řimsa" 6,4+3,97+"atika líc " 19,5   </t>
  </si>
  <si>
    <t>762342214</t>
  </si>
  <si>
    <t>605141140</t>
  </si>
  <si>
    <t xml:space="preserve">řezivo jehličnaté,střešní latě impregnované dl 4 - 5 m   </t>
  </si>
  <si>
    <t>762395016</t>
  </si>
  <si>
    <t xml:space="preserve">Kotvení pozednic   </t>
  </si>
  <si>
    <t>762521816</t>
  </si>
  <si>
    <t xml:space="preserve">Demontáž podlah bez polštářů z prken nebo fošen tloušťky přes 32 mm   </t>
  </si>
  <si>
    <t xml:space="preserve">"Podium"34,28   </t>
  </si>
  <si>
    <t>762526811</t>
  </si>
  <si>
    <t xml:space="preserve">Demontáž podlah z dřevotřísky, překližky, sololitu tloušťky do 20 mm bez polštářů   </t>
  </si>
  <si>
    <t xml:space="preserve">"2NPsš" 54,55+53,9+15,59+65,09+70,65   </t>
  </si>
  <si>
    <t xml:space="preserve">"3NPsš" 68,97+71,44+54,64+79,96   </t>
  </si>
  <si>
    <t>998762103</t>
  </si>
  <si>
    <t xml:space="preserve">Přesun hmot tonážní pro kce tesařské v objektech v do 24 m   </t>
  </si>
  <si>
    <t>763</t>
  </si>
  <si>
    <t xml:space="preserve">Konstrukce suché výstavby   </t>
  </si>
  <si>
    <t>763121415</t>
  </si>
  <si>
    <t xml:space="preserve">SDK stěna předsazená tl 112,5 mm profil CW+UW 100 deska 1xA 12,5 TI 50 mm EI 15   </t>
  </si>
  <si>
    <t xml:space="preserve">S24   </t>
  </si>
  <si>
    <t>763131411</t>
  </si>
  <si>
    <t xml:space="preserve">SDK podhled desky 1xA 12,5 bez TI dvouvrstvá spodní kce profil CD+UD   </t>
  </si>
  <si>
    <t xml:space="preserve">6,57+4,82   </t>
  </si>
  <si>
    <t>763131451</t>
  </si>
  <si>
    <t xml:space="preserve">SDK podhled deska 1xH2 12,5 bez TI dvouvrstvá spodní kce profil CD+UD   </t>
  </si>
  <si>
    <t xml:space="preserve">"3 NP" 33,35   </t>
  </si>
  <si>
    <t xml:space="preserve">"2 NP" 35,04   </t>
  </si>
  <si>
    <t xml:space="preserve">"1 NP" 19,27   </t>
  </si>
  <si>
    <t>763131821</t>
  </si>
  <si>
    <t xml:space="preserve">Demontáž SDK podhledu s dvouvrstvou nosnou kcí z ocelových profilů opláštění jednoduché   </t>
  </si>
  <si>
    <t xml:space="preserve">"1NP" 33,5+2,97+13,2+1,85+1,94+1,53+1,45+4,08   </t>
  </si>
  <si>
    <t xml:space="preserve">"1NPsš" 70,57+1,31+1,31+1,41+3,93+54,58+21,66+13,11+11,19+9,47+59,63+41,49+1+1,84+3,42+1+6,12+9,13+3,26+4,12+2,26+5,11   </t>
  </si>
  <si>
    <t xml:space="preserve">"2NPsš" 6,18+4,56+1,75+1,76+7,22+8,02+7,43   </t>
  </si>
  <si>
    <t xml:space="preserve">"2NP" 35,24+19,62+42,47+4,51+2,31   </t>
  </si>
  <si>
    <t xml:space="preserve">"3NP" 11,79+23,23+6,52   </t>
  </si>
  <si>
    <t xml:space="preserve">"4NP" 3,1+29,11   </t>
  </si>
  <si>
    <t xml:space="preserve">"3NPsš" 6,45+3,48+3,48+2,6+2,53+1,05+1,03+5,65+1,58   </t>
  </si>
  <si>
    <t>763135811</t>
  </si>
  <si>
    <t xml:space="preserve">Demontáž podhledu sádrokartonového kazetového na roštu viditelném   </t>
  </si>
  <si>
    <t xml:space="preserve">"1NP"132,1+56   </t>
  </si>
  <si>
    <t>7631R1778</t>
  </si>
  <si>
    <t xml:space="preserve">Příplatek k SDK podhledu za zřízení drážky pro svítidlo   </t>
  </si>
  <si>
    <t xml:space="preserve">1,8+5,7+4,7+5,6   </t>
  </si>
  <si>
    <t>998763102</t>
  </si>
  <si>
    <t xml:space="preserve">Přesun hmot tonážní pro dřevostavby v objektech v do 24 m   </t>
  </si>
  <si>
    <t>765</t>
  </si>
  <si>
    <t xml:space="preserve">Krytina skládaná   </t>
  </si>
  <si>
    <t>765111122</t>
  </si>
  <si>
    <t xml:space="preserve">Montáž krytiny keramické hladké sklonu do 30° do malty přes 32 do 40 ks/m2 šupinové krytí   </t>
  </si>
  <si>
    <t xml:space="preserve">S15   </t>
  </si>
  <si>
    <t>765191011</t>
  </si>
  <si>
    <t xml:space="preserve">Montáž pojistné hydroizolační fólie kladené ve sklonu do 30° volně na krokve   </t>
  </si>
  <si>
    <t>283292500</t>
  </si>
  <si>
    <t xml:space="preserve">fólie podstřešní difúzní JUTAFOL D Standard 110 g/m2   </t>
  </si>
  <si>
    <t xml:space="preserve">21 * 1,1   </t>
  </si>
  <si>
    <t>998765103</t>
  </si>
  <si>
    <t xml:space="preserve">Přesun hmot tonážní pro krytiny skládané v objektech v do 24 m   </t>
  </si>
  <si>
    <t>766</t>
  </si>
  <si>
    <t xml:space="preserve">Konstrukce truhlářské   </t>
  </si>
  <si>
    <t>766691914</t>
  </si>
  <si>
    <t xml:space="preserve">"3NPsš" 12+9   </t>
  </si>
  <si>
    <t xml:space="preserve">"2NPsš" 12   </t>
  </si>
  <si>
    <t>767</t>
  </si>
  <si>
    <t xml:space="preserve">Konstrukce zámečnické   </t>
  </si>
  <si>
    <t>767311810</t>
  </si>
  <si>
    <t xml:space="preserve">Demontáž světlíků všech typů se zasklením   </t>
  </si>
  <si>
    <t xml:space="preserve">"2 np"30,1+45+55+9,4   </t>
  </si>
  <si>
    <t>767996771</t>
  </si>
  <si>
    <t xml:space="preserve">Demontáž atypických zámečnických konstrukcí  ocel lávka osvětlení   </t>
  </si>
  <si>
    <t xml:space="preserve">"1NP"200   </t>
  </si>
  <si>
    <t>767996772</t>
  </si>
  <si>
    <t xml:space="preserve">Demontáž atypických zámečnických konstrukcí  ocel stojan na kola   </t>
  </si>
  <si>
    <t xml:space="preserve">"1NP" 50   </t>
  </si>
  <si>
    <t>767996773</t>
  </si>
  <si>
    <t xml:space="preserve">Demontáž atypických zámečnických konstrukcí  litinové sloupky   </t>
  </si>
  <si>
    <t xml:space="preserve">"1NP" 16*10   </t>
  </si>
  <si>
    <t>767996774</t>
  </si>
  <si>
    <t xml:space="preserve">Demontáž atypických zámečnických konstrukcí  ocel zábradlí   </t>
  </si>
  <si>
    <t xml:space="preserve">"1NP" 40   </t>
  </si>
  <si>
    <t>767996779</t>
  </si>
  <si>
    <t xml:space="preserve">Demontáž anteny   </t>
  </si>
  <si>
    <t xml:space="preserve">"1NP" 20   </t>
  </si>
  <si>
    <t>771</t>
  </si>
  <si>
    <t xml:space="preserve">Podlahy z dlaždic   </t>
  </si>
  <si>
    <t>771413111</t>
  </si>
  <si>
    <t>597</t>
  </si>
  <si>
    <t>597611550</t>
  </si>
  <si>
    <t xml:space="preserve">dlaždice keramické 20 x 20 x 0,75 cm I. j.   </t>
  </si>
  <si>
    <t xml:space="preserve">17 * 1,1   </t>
  </si>
  <si>
    <t>771473810</t>
  </si>
  <si>
    <t xml:space="preserve">Demontáž soklíků z dlaždic keramických lepených rovných   </t>
  </si>
  <si>
    <t xml:space="preserve">"1NP" 24+42,7+15,68+45,57   </t>
  </si>
  <si>
    <t>771571113</t>
  </si>
  <si>
    <t xml:space="preserve">Montáž podlah z keramických dlaždic režných hladkých do malty do 12 ks/m2   </t>
  </si>
  <si>
    <t>597611370</t>
  </si>
  <si>
    <t xml:space="preserve">dlaždice keramické   30 x 30 x 0,9 cm I. j.   </t>
  </si>
  <si>
    <t xml:space="preserve">19,6 * 1,1   </t>
  </si>
  <si>
    <t>998771103</t>
  </si>
  <si>
    <t xml:space="preserve">Přesun hmot tonážní pro podlahy z dlaždic v objektech v do 24 m   </t>
  </si>
  <si>
    <t>773</t>
  </si>
  <si>
    <t xml:space="preserve">Podlahy z litého teraca   </t>
  </si>
  <si>
    <t>773521261</t>
  </si>
  <si>
    <t xml:space="preserve">P2c+P2b+P2a   </t>
  </si>
  <si>
    <t>773901112</t>
  </si>
  <si>
    <t xml:space="preserve">Strojní broušení povrchu litého teraca   </t>
  </si>
  <si>
    <t xml:space="preserve">P11+P2d+"broušení betonu" 9+0,94+0,9   </t>
  </si>
  <si>
    <t>998773103</t>
  </si>
  <si>
    <t xml:space="preserve">Přesun hmot tonážní pro podlahy teracové lité v objektech v do 24 m   </t>
  </si>
  <si>
    <t>775</t>
  </si>
  <si>
    <t xml:space="preserve">Podlahy skládané (parkety, vlysy, lamely aj.)   </t>
  </si>
  <si>
    <t>775510954</t>
  </si>
  <si>
    <t xml:space="preserve">Doplnění podlah vlysových, tl do 22 mm, plochy do 4 m2   </t>
  </si>
  <si>
    <t>611</t>
  </si>
  <si>
    <t>611921640</t>
  </si>
  <si>
    <t>775511613</t>
  </si>
  <si>
    <t>775591919</t>
  </si>
  <si>
    <t xml:space="preserve">Oprava podlah dřevěných - broušení celkové včetně tmelení   </t>
  </si>
  <si>
    <t xml:space="preserve">P4a   </t>
  </si>
  <si>
    <t>775591929</t>
  </si>
  <si>
    <t xml:space="preserve">Oprava podlah dřevěných - celkové lakování   </t>
  </si>
  <si>
    <t>7755R1799</t>
  </si>
  <si>
    <t>998775103</t>
  </si>
  <si>
    <t xml:space="preserve">Přesun hmot tonážní pro podlahy dřevěné v objektech v do 24 m   </t>
  </si>
  <si>
    <t>776</t>
  </si>
  <si>
    <t xml:space="preserve">Podlahy povlakové   </t>
  </si>
  <si>
    <t>776511000</t>
  </si>
  <si>
    <t xml:space="preserve">Lepení pásů povlakových podlah pryžových   </t>
  </si>
  <si>
    <t>284</t>
  </si>
  <si>
    <t>284102500</t>
  </si>
  <si>
    <t xml:space="preserve">krytina podlahová homogenní pryž tl 4 mm   </t>
  </si>
  <si>
    <t xml:space="preserve">44,57 * 1,05   </t>
  </si>
  <si>
    <t>776511810</t>
  </si>
  <si>
    <t xml:space="preserve">Demontáž lepených povlakových podlah bez podložky ručně   </t>
  </si>
  <si>
    <t xml:space="preserve">"3NPsš" 68,97+71,44+54,64+79,96+33,19   </t>
  </si>
  <si>
    <t xml:space="preserve">"2NPsš" 32,39+54,55+53,9+15,59+65,09+70,65   </t>
  </si>
  <si>
    <t xml:space="preserve">"1NP" 3,9+5,11+11,19+21,66+13,11+9,47+41,49+54,41   </t>
  </si>
  <si>
    <t xml:space="preserve">"2NP" 19,62+42,47   </t>
  </si>
  <si>
    <t>776990112</t>
  </si>
  <si>
    <t xml:space="preserve">Vyrovnání podkladu samonivelační stěrkou tl 3 mm pevnosti 30 Mpa   </t>
  </si>
  <si>
    <t>776990192</t>
  </si>
  <si>
    <t xml:space="preserve">Příplatek k vyrovnání podkladu podlahy samonivelační stěrkou pevnosti 30 Mpa ZKD 1 mm tloušťky   </t>
  </si>
  <si>
    <t xml:space="preserve">P11*2   </t>
  </si>
  <si>
    <t>998776103</t>
  </si>
  <si>
    <t xml:space="preserve">Přesun hmot tonážní pro podlahy povlakové v objektech v do 24 m   </t>
  </si>
  <si>
    <t>777</t>
  </si>
  <si>
    <t xml:space="preserve">Podlahy lité   </t>
  </si>
  <si>
    <t>777530021</t>
  </si>
  <si>
    <t xml:space="preserve">Podlahy ze stěrky polyuretanové do tl 3 mm   </t>
  </si>
  <si>
    <t xml:space="preserve">P7e+P7d+P7b+P7a+P7c   </t>
  </si>
  <si>
    <t>777530029</t>
  </si>
  <si>
    <t xml:space="preserve">Podlahy ze stěrky polyuretanové  příplatek za vsyp   </t>
  </si>
  <si>
    <t xml:space="preserve">P7c   </t>
  </si>
  <si>
    <t>998777103</t>
  </si>
  <si>
    <t xml:space="preserve">Přesun hmot tonážní pro podlahy lité v objektech v do 24 m   </t>
  </si>
  <si>
    <t>781</t>
  </si>
  <si>
    <t xml:space="preserve">Dokončovací práce - obklady   </t>
  </si>
  <si>
    <t>781413111</t>
  </si>
  <si>
    <t xml:space="preserve">Montáž obkladaček vnitřních pórovinových pravoúhlých do 22 ks/m2 lepených standardním lepidlem   </t>
  </si>
  <si>
    <t xml:space="preserve">"výdej jídel" 19,3   </t>
  </si>
  <si>
    <t>597612720</t>
  </si>
  <si>
    <t xml:space="preserve">keramický obklad  30 x 60 cm I.   </t>
  </si>
  <si>
    <t xml:space="preserve">19,3 * 1,1   </t>
  </si>
  <si>
    <t>781471117</t>
  </si>
  <si>
    <t xml:space="preserve">Montáž obkladů vnitřních keramických hladkých do 45 ks/m2 kladených do malty   </t>
  </si>
  <si>
    <t xml:space="preserve">M15   </t>
  </si>
  <si>
    <t>597612550</t>
  </si>
  <si>
    <t xml:space="preserve">obkladačky keramické  -  CLASSIC  (barevné) 15 x 15 x 0,6 cm I. j.   </t>
  </si>
  <si>
    <t>998781103</t>
  </si>
  <si>
    <t xml:space="preserve">Přesun hmot tonážní pro obklady keramické v objektech v do 24 m   </t>
  </si>
  <si>
    <t>783</t>
  </si>
  <si>
    <t xml:space="preserve">Dokončovací práce - nátěry   </t>
  </si>
  <si>
    <t>783812110</t>
  </si>
  <si>
    <t xml:space="preserve">Nátěry olejové omítek stěn dvojnásobné a 1x email a 2x plné tmelení   </t>
  </si>
  <si>
    <t xml:space="preserve">M19b+M19a+"sokl" 0,1*53,16   </t>
  </si>
  <si>
    <t>784</t>
  </si>
  <si>
    <t xml:space="preserve">Dokončovací práce - malby a tapety   </t>
  </si>
  <si>
    <t>784321033</t>
  </si>
  <si>
    <t xml:space="preserve">Dvojnásobné silikátové bílé malby v místnosti výšky do 5,00 m   </t>
  </si>
  <si>
    <t xml:space="preserve">S21+S20x+M25+M8+M5+M3+M2+S20+S22+S23   </t>
  </si>
  <si>
    <t>784321053</t>
  </si>
  <si>
    <t xml:space="preserve">Příplatek k cenám dvojnásobných silikátových maleb za barevnou malbu v odstínu středně sytém   </t>
  </si>
  <si>
    <t xml:space="preserve">Celkem   </t>
  </si>
  <si>
    <t>tabulky výrobků</t>
  </si>
  <si>
    <t>Topení</t>
  </si>
  <si>
    <t>Zařízení pro vytápění budov celkem</t>
  </si>
  <si>
    <t>Zařízení vzduchotechniky celkem</t>
  </si>
  <si>
    <t>ROZPOČET</t>
  </si>
  <si>
    <t>VÝROBKY</t>
  </si>
  <si>
    <t>SANITA</t>
  </si>
  <si>
    <t>TOPENÍ</t>
  </si>
  <si>
    <t>vzt</t>
  </si>
  <si>
    <t>ELEKTRO</t>
  </si>
  <si>
    <t>SLABOPROUD</t>
  </si>
  <si>
    <t>OSVĚTLENÍ</t>
  </si>
  <si>
    <t>MAR</t>
  </si>
  <si>
    <t>VÝROBKY CELKEM</t>
  </si>
  <si>
    <t>KOTELNA</t>
  </si>
  <si>
    <t xml:space="preserve">D + M  Sanace vlhkých cihelných stěn staré školy  </t>
  </si>
  <si>
    <t>Zš Ďáblice</t>
  </si>
  <si>
    <t xml:space="preserve">Slaboproudé rozvody - výkaz materiálu </t>
  </si>
  <si>
    <t>aktualizace : 21.12.2015</t>
  </si>
  <si>
    <t>DPS</t>
  </si>
  <si>
    <t>cena/mj</t>
  </si>
  <si>
    <t>instalace/mj</t>
  </si>
  <si>
    <t>01</t>
  </si>
  <si>
    <t xml:space="preserve">Strukturovaná kabeláž – SK </t>
  </si>
  <si>
    <t xml:space="preserve">Rozvaděče a patch panely </t>
  </si>
  <si>
    <t>RACK 02 –  600x600 42U   rozvaděče v budově - ve skladbě:</t>
  </si>
  <si>
    <t>01.01</t>
  </si>
  <si>
    <t xml:space="preserve">a) Rack strukturované kabeláže –  600x600 42U </t>
  </si>
  <si>
    <t>01.02</t>
  </si>
  <si>
    <t>b) Rozvodná jednotka AXON s filtrem s přepěťovou ochrannou</t>
  </si>
  <si>
    <t>01.03</t>
  </si>
  <si>
    <t>c) Osvětlovací jednotka s LED diodami</t>
  </si>
  <si>
    <t>01.04</t>
  </si>
  <si>
    <t>d) kryt pro osvětlovací jednotku 1U</t>
  </si>
  <si>
    <t>01.05</t>
  </si>
  <si>
    <t>e) Police s perforací 1U</t>
  </si>
  <si>
    <t>01.06</t>
  </si>
  <si>
    <t>f) montážní sada - pro sestavení jednoho rozvaděče RSK</t>
  </si>
  <si>
    <t>RACK 01 –  600x600 27U   rozvaděče v budově - ve skladbě:</t>
  </si>
  <si>
    <t>01.07</t>
  </si>
  <si>
    <t xml:space="preserve">a) Rack strukturované kabeláže –  600x600 27U </t>
  </si>
  <si>
    <t>01.08</t>
  </si>
  <si>
    <t>01.09</t>
  </si>
  <si>
    <t>01.10</t>
  </si>
  <si>
    <t>01.11</t>
  </si>
  <si>
    <t>01.12</t>
  </si>
  <si>
    <t>PATCH panely pro ukončení kabeláže mezi RACK 01 a RACK 02</t>
  </si>
  <si>
    <t>Patch panel 24 portový cat. 6,modulární provedení   1U</t>
  </si>
  <si>
    <t xml:space="preserve">Keystone cat. 6 nestíněné provedení - do patch panelu </t>
  </si>
  <si>
    <t>Patch panel 25 portový cat. 3 - telefonní - 1U</t>
  </si>
  <si>
    <t>PATCH panely pro ukončení kabeláže</t>
  </si>
  <si>
    <t>Patch panel 24 portový cat. 6, nestíněné provedení  1U</t>
  </si>
  <si>
    <t xml:space="preserve">Zářezová svorkovnice typu KRONE - ukončení kabelů TLF v RACK 01 - stávající rozvod </t>
  </si>
  <si>
    <t>Optický panel  12( obsazeno 8) vláken, Cover, SC-SC duplex, SM</t>
  </si>
  <si>
    <t>a) Optické čelo k vaně 12 vl. SC</t>
  </si>
  <si>
    <t>01.13</t>
  </si>
  <si>
    <t>b) Optická vana</t>
  </si>
  <si>
    <t>01.14</t>
  </si>
  <si>
    <t>c) Optická spojka SC-SC - duplex</t>
  </si>
  <si>
    <t>01.15</t>
  </si>
  <si>
    <t xml:space="preserve">d) pig tail  SC SM </t>
  </si>
  <si>
    <t>01.16</t>
  </si>
  <si>
    <t>Vyvazovací panel 1U</t>
  </si>
  <si>
    <t xml:space="preserve">Zásuvky </t>
  </si>
  <si>
    <r>
      <t xml:space="preserve">Dvouportová </t>
    </r>
    <r>
      <rPr>
        <sz val="10"/>
        <rFont val="Arial Narrow"/>
        <family val="2"/>
        <charset val="238"/>
      </rPr>
      <t>zásuvka strukturované kabeláže cat. 6 nestíněná - podpovrchové provedení ve skladbě:</t>
    </r>
  </si>
  <si>
    <t>01.17</t>
  </si>
  <si>
    <t>a) Keystone cat. 6 nestíněné provedení</t>
  </si>
  <si>
    <t>01.18</t>
  </si>
  <si>
    <t>b) Maska nosná - pro 2x keystone</t>
  </si>
  <si>
    <t>01.19</t>
  </si>
  <si>
    <t>c) Kryt zásuvky komunikační</t>
  </si>
  <si>
    <t>01.20</t>
  </si>
  <si>
    <t>d) instalační krabice   pod SK a TLF</t>
  </si>
  <si>
    <r>
      <t xml:space="preserve">Jednoportová </t>
    </r>
    <r>
      <rPr>
        <sz val="10"/>
        <rFont val="Arial Narrow"/>
        <family val="2"/>
        <charset val="238"/>
      </rPr>
      <t>zásuvka strukturované kabeláže cat. 6 nestíněná - podpovrchové provedení ve skladbě:</t>
    </r>
  </si>
  <si>
    <t>01.21</t>
  </si>
  <si>
    <t>01.22</t>
  </si>
  <si>
    <t>01.23</t>
  </si>
  <si>
    <t>01.24</t>
  </si>
  <si>
    <t>01.25</t>
  </si>
  <si>
    <r>
      <rPr>
        <b/>
        <sz val="10"/>
        <rFont val="Arial Narrow"/>
        <family val="2"/>
        <charset val="238"/>
      </rPr>
      <t>povrchová jednoportová zásuvka</t>
    </r>
    <r>
      <rPr>
        <sz val="10"/>
        <rFont val="Arial Narrow"/>
        <family val="2"/>
        <charset val="238"/>
      </rPr>
      <t xml:space="preserve"> - UTP - cat.6 - pro wifi</t>
    </r>
  </si>
  <si>
    <t xml:space="preserve">Kabely </t>
  </si>
  <si>
    <t>01.26</t>
  </si>
  <si>
    <r>
      <t xml:space="preserve">kabel  </t>
    </r>
    <r>
      <rPr>
        <b/>
        <sz val="10"/>
        <rFont val="Arial Narrow"/>
        <family val="2"/>
        <charset val="238"/>
      </rPr>
      <t>cat. 6 nestíněný</t>
    </r>
    <r>
      <rPr>
        <sz val="10"/>
        <rFont val="Arial Narrow"/>
        <family val="2"/>
        <charset val="238"/>
      </rPr>
      <t>, s bezhalogenovým pláštěm a v oheňnešířícím provedení - HFFR</t>
    </r>
  </si>
  <si>
    <t>01.27</t>
  </si>
  <si>
    <t>kabel 25x2x0,5 s bezhalogenovým pláštěm a v oheňnešířícím provedení - HFFR</t>
  </si>
  <si>
    <t>01.28</t>
  </si>
  <si>
    <t>Optický kabel vlákno  SM 8vl.-s bezhalogenovým pláštěm a v oheňnešířícím provedení -</t>
  </si>
  <si>
    <t xml:space="preserve">Aktivní prvky </t>
  </si>
  <si>
    <t>01.29</t>
  </si>
  <si>
    <t>WIFI router - dle TZ</t>
  </si>
  <si>
    <t xml:space="preserve">Ostatní </t>
  </si>
  <si>
    <t>01.30</t>
  </si>
  <si>
    <t xml:space="preserve">ostatní nespecifikované položky - propojovací kabeláž </t>
  </si>
  <si>
    <t>sada</t>
  </si>
  <si>
    <t>01.31</t>
  </si>
  <si>
    <t>instalační a pomocný materiál</t>
  </si>
  <si>
    <t>01.32</t>
  </si>
  <si>
    <t>Požární ucpávky</t>
  </si>
  <si>
    <t>kpl.</t>
  </si>
  <si>
    <t>01.33</t>
  </si>
  <si>
    <t>Revize</t>
  </si>
  <si>
    <t>01.34</t>
  </si>
  <si>
    <t xml:space="preserve">Měření a protokol </t>
  </si>
  <si>
    <t>01.35</t>
  </si>
  <si>
    <t>Vypracování dokumentace skutečného provedení</t>
  </si>
  <si>
    <t>01.36</t>
  </si>
  <si>
    <t>Mimostaveništní doprava</t>
  </si>
  <si>
    <t>01.37</t>
  </si>
  <si>
    <t>01.38</t>
  </si>
  <si>
    <t>Stavební výpomoci</t>
  </si>
  <si>
    <t>obj.kód</t>
  </si>
  <si>
    <t>02</t>
  </si>
  <si>
    <t xml:space="preserve">Vnitřní komunikační systém </t>
  </si>
  <si>
    <t>02.01</t>
  </si>
  <si>
    <t>Telefonní ústředna  - dle TZ - max 24 portů/</t>
  </si>
  <si>
    <t>02.02</t>
  </si>
  <si>
    <t>Systémový telefonní přístroj - OPEN STAGE 15</t>
  </si>
  <si>
    <t>02.03</t>
  </si>
  <si>
    <t>Systémový telefonní přístroj - OPEN STAGE 30</t>
  </si>
  <si>
    <t>02.04</t>
  </si>
  <si>
    <t>ostatní nespecifikované položky - propojovací kabeláž</t>
  </si>
  <si>
    <t>02.05</t>
  </si>
  <si>
    <t>02.06</t>
  </si>
  <si>
    <t>Individuální zkoušky</t>
  </si>
  <si>
    <t>02.07</t>
  </si>
  <si>
    <t>Komplexní zkoušky</t>
  </si>
  <si>
    <t>02.08</t>
  </si>
  <si>
    <t>Uvedení do provozu</t>
  </si>
  <si>
    <t>02.09</t>
  </si>
  <si>
    <t>Zaškolení obsluhy</t>
  </si>
  <si>
    <t>02.10</t>
  </si>
  <si>
    <t>02.11</t>
  </si>
  <si>
    <t>Návrh provozního řádu</t>
  </si>
  <si>
    <t>02.12</t>
  </si>
  <si>
    <t xml:space="preserve">Místní rozhlas </t>
  </si>
  <si>
    <t xml:space="preserve">Centrální zesilovač  </t>
  </si>
  <si>
    <t>03.01</t>
  </si>
  <si>
    <t>centrální zesilovač - rozšíření systému - parametry dle TZ</t>
  </si>
  <si>
    <t xml:space="preserve">Reproduktory </t>
  </si>
  <si>
    <t>03.02</t>
  </si>
  <si>
    <t xml:space="preserve">reproduktory - parametry dle TZ </t>
  </si>
  <si>
    <t xml:space="preserve">Kabeláž  </t>
  </si>
  <si>
    <t>03.03</t>
  </si>
  <si>
    <t>kabeláž místního rozhlasu - 2x1,5</t>
  </si>
  <si>
    <t>03.04</t>
  </si>
  <si>
    <t xml:space="preserve">propojovací krabice místního rozhlasu včetně svorkovnice 150x150 </t>
  </si>
  <si>
    <t>03.05</t>
  </si>
  <si>
    <t xml:space="preserve">přesun stávajícího systému a přepojení kabeláže stávajícího systému </t>
  </si>
  <si>
    <t>03.06</t>
  </si>
  <si>
    <t>Pomocný instalační materiál</t>
  </si>
  <si>
    <t>03.07</t>
  </si>
  <si>
    <t>03.08</t>
  </si>
  <si>
    <t>03.09</t>
  </si>
  <si>
    <t>03.10</t>
  </si>
  <si>
    <t>03.11</t>
  </si>
  <si>
    <t>03.12</t>
  </si>
  <si>
    <t>Stavební výpomoci -</t>
  </si>
  <si>
    <t xml:space="preserve">Videotelefon </t>
  </si>
  <si>
    <t>Systémové prvky, zdroje, software</t>
  </si>
  <si>
    <t>04.01</t>
  </si>
  <si>
    <t>Transformátor pro IKALL venkovní tabla</t>
  </si>
  <si>
    <t>04.02</t>
  </si>
  <si>
    <t>Mixážní napájecí zdroj pro digitální systém Simplebus color ( 8 DIN modulů)</t>
  </si>
  <si>
    <t>04.03</t>
  </si>
  <si>
    <t>Transformátor 60VA  0-230/0-12-24V (5 DIN modulů)</t>
  </si>
  <si>
    <t>04.04</t>
  </si>
  <si>
    <t>Software pro programování systémů Simplebus a Comelbus</t>
  </si>
  <si>
    <t>04.05</t>
  </si>
  <si>
    <t>Přídavný kabel pro programování audio a video systémů Simplebus</t>
  </si>
  <si>
    <t>Venkovní tabla</t>
  </si>
  <si>
    <t>04.06</t>
  </si>
  <si>
    <t>Zápustná plastová montážní krabice pro 3 moduly Powercom nebo IKALL</t>
  </si>
  <si>
    <t>04.07</t>
  </si>
  <si>
    <t>Držák modulů s čelním rámem pro 3 modulové venkovní tablo - stříbrný</t>
  </si>
  <si>
    <t>04.08</t>
  </si>
  <si>
    <t>Povětrnostní kryt IKALL pro 3 modulové venkovní tablo.</t>
  </si>
  <si>
    <t>04.09</t>
  </si>
  <si>
    <t>IKALL čelní kryt pro audio/video hovorovou jednotku bez tlačítek - černá šablona</t>
  </si>
  <si>
    <t>04.10</t>
  </si>
  <si>
    <t>IKALL tlačítkový modul pro kabeláž Simplebus - 6 tlačítek.</t>
  </si>
  <si>
    <t>04.11</t>
  </si>
  <si>
    <t>Audio/Video hovorová jednotka IKALL s barevnou kamerou pro kabeláž Simplebus.</t>
  </si>
  <si>
    <t>Telefony, videotelefony</t>
  </si>
  <si>
    <t>04.12</t>
  </si>
  <si>
    <t>Jednotka portýra s monitorem pro systémy Simplebus Top</t>
  </si>
  <si>
    <t>04.13</t>
  </si>
  <si>
    <t>Barevný monitor Mini se sluchátkem pro Simplebus Top. Bílé provedení.</t>
  </si>
  <si>
    <t>04.14</t>
  </si>
  <si>
    <t xml:space="preserve">kabel UTP </t>
  </si>
  <si>
    <t>04.15</t>
  </si>
  <si>
    <t>kabel 2x2x0,8</t>
  </si>
  <si>
    <t>kabel 2x1,5</t>
  </si>
  <si>
    <t xml:space="preserve">ochranné trubky </t>
  </si>
  <si>
    <t>DPPS</t>
  </si>
  <si>
    <t xml:space="preserve">Vybavení deří </t>
  </si>
  <si>
    <t>05.01</t>
  </si>
  <si>
    <t>05.02</t>
  </si>
  <si>
    <t>05.03</t>
  </si>
  <si>
    <t>05.04</t>
  </si>
  <si>
    <t>05.05</t>
  </si>
  <si>
    <t>05.06</t>
  </si>
  <si>
    <t>05.07</t>
  </si>
  <si>
    <t>05.08</t>
  </si>
  <si>
    <t>05.09</t>
  </si>
  <si>
    <t xml:space="preserve">Stavební výpomoci - kompletace dveří </t>
  </si>
  <si>
    <t>Systém jednotného času</t>
  </si>
  <si>
    <t>Centrální hodiny</t>
  </si>
  <si>
    <t>06.01</t>
  </si>
  <si>
    <t xml:space="preserve">centrální hodiny - přesun - stávající </t>
  </si>
  <si>
    <t xml:space="preserve">hodiny </t>
  </si>
  <si>
    <t>06.02</t>
  </si>
  <si>
    <t xml:space="preserve">hodiny - dle TZ - jednostranné - kompletní - ciferník dle výběru školy </t>
  </si>
  <si>
    <t>06.03</t>
  </si>
  <si>
    <t xml:space="preserve">hodiny - dle TZ - dvoustranné  - kompletní - ciferník dle výběru školy </t>
  </si>
  <si>
    <t>06.04</t>
  </si>
  <si>
    <t>zvonky místního zvonění - do systému jednotného času</t>
  </si>
  <si>
    <t>06.05</t>
  </si>
  <si>
    <t>kabeláž  - 2x1,5</t>
  </si>
  <si>
    <t>06.06</t>
  </si>
  <si>
    <t xml:space="preserve">propojovací krabice Jčvčetně svorkovnice 150x150 </t>
  </si>
  <si>
    <t>06.07</t>
  </si>
  <si>
    <t>06.08</t>
  </si>
  <si>
    <t>06.09</t>
  </si>
  <si>
    <t>06.10</t>
  </si>
  <si>
    <t>06.11</t>
  </si>
  <si>
    <t>06.12</t>
  </si>
  <si>
    <t>06.13</t>
  </si>
  <si>
    <t>06.14</t>
  </si>
  <si>
    <t xml:space="preserve">Kabeláž pro systém MaR </t>
  </si>
  <si>
    <t>07.01</t>
  </si>
  <si>
    <t>kabel UTP</t>
  </si>
  <si>
    <t>07.02</t>
  </si>
  <si>
    <t>kabel JYTY 4x1</t>
  </si>
  <si>
    <t>07.03</t>
  </si>
  <si>
    <t>kabel JYSTY 2x2x0,8</t>
  </si>
  <si>
    <t>07.04</t>
  </si>
  <si>
    <t>07.05</t>
  </si>
  <si>
    <t>07.06</t>
  </si>
  <si>
    <t>08</t>
  </si>
  <si>
    <t xml:space="preserve">Příprava pro připojení projektorů </t>
  </si>
  <si>
    <t>08.01</t>
  </si>
  <si>
    <t xml:space="preserve">Video panel - DVI, HDMI, USB , CINCH - DEXON pro připojení projektoru </t>
  </si>
  <si>
    <t>08.02</t>
  </si>
  <si>
    <t xml:space="preserve">kabeláž l - DVI, HDMI, USB , CINCH - DEXON pro připojení projektoru - délka dle přesné vzdálenosti panelů </t>
  </si>
  <si>
    <t>08.03</t>
  </si>
  <si>
    <t>08.04</t>
  </si>
  <si>
    <t>Ostatní drobný materiál</t>
  </si>
  <si>
    <t>08.05</t>
  </si>
  <si>
    <t>08.06</t>
  </si>
  <si>
    <t>08.07</t>
  </si>
  <si>
    <t>08.08</t>
  </si>
  <si>
    <t xml:space="preserve">Kamerový systém – CCTV - kabeláž </t>
  </si>
  <si>
    <t>09.01</t>
  </si>
  <si>
    <t>Patch panel 24 portový cat. 5e, nestíněné provedení  1U</t>
  </si>
  <si>
    <t>09.02</t>
  </si>
  <si>
    <t>Police s perforací 1U do racku</t>
  </si>
  <si>
    <t>09.03</t>
  </si>
  <si>
    <t xml:space="preserve">kabel UTP - cat 5e HFFR - dle kabeláže SK </t>
  </si>
  <si>
    <t>09.04</t>
  </si>
  <si>
    <t>Instalační krabice - pro ukončení kabelů u kamer - dle TZ</t>
  </si>
  <si>
    <t>09.05</t>
  </si>
  <si>
    <t>09.06</t>
  </si>
  <si>
    <t>09.07</t>
  </si>
  <si>
    <t>Kamerový systém – CCTV - IP kamery</t>
  </si>
  <si>
    <t xml:space="preserve">Kamery </t>
  </si>
  <si>
    <t>10.01</t>
  </si>
  <si>
    <t xml:space="preserve">kamera - typ 1 dle TZ </t>
  </si>
  <si>
    <t>10.02</t>
  </si>
  <si>
    <t>kamera - typ 2 dle TZ</t>
  </si>
  <si>
    <t>10.03</t>
  </si>
  <si>
    <t xml:space="preserve">Držáky kamer - venkovní </t>
  </si>
  <si>
    <t>10.04</t>
  </si>
  <si>
    <t xml:space="preserve">Držáky kamer - vnitřní - dle typů kamer </t>
  </si>
  <si>
    <t xml:space="preserve">Vyhodnocovací zařízení a aktivní prvky CCTV </t>
  </si>
  <si>
    <t>10.05</t>
  </si>
  <si>
    <t>NVR - dle TZ</t>
  </si>
  <si>
    <t>10.06</t>
  </si>
  <si>
    <t>1000GB Seagate/Western Digital; 7200ot.; cache 16MB; sATA100</t>
  </si>
  <si>
    <t>10.07</t>
  </si>
  <si>
    <r>
      <t xml:space="preserve">Součástí balení každého zařízení je </t>
    </r>
    <r>
      <rPr>
        <b/>
        <sz val="10"/>
        <rFont val="Arial Narrow"/>
        <family val="2"/>
        <charset val="238"/>
      </rPr>
      <t>KLIENTSKÝ SOFTWARE V ČEŠTINĚ pro správu až 1000 videokanálů</t>
    </r>
    <r>
      <rPr>
        <sz val="10"/>
        <rFont val="Arial Narrow"/>
        <family val="2"/>
        <charset val="238"/>
      </rPr>
      <t xml:space="preserve"> - </t>
    </r>
    <r>
      <rPr>
        <b/>
        <sz val="10"/>
        <rFont val="Arial Narrow"/>
        <family val="2"/>
        <charset val="238"/>
      </rPr>
      <t xml:space="preserve">IP kamery, DVS, PC karty, Web servery. SW vyhovuje potřebám PCO. </t>
    </r>
    <r>
      <rPr>
        <sz val="10"/>
        <rFont val="Arial Narrow"/>
        <family val="2"/>
        <charset val="238"/>
      </rPr>
      <t xml:space="preserve">Možnost monitorovat </t>
    </r>
    <r>
      <rPr>
        <b/>
        <sz val="10"/>
        <rFont val="Arial Narrow"/>
        <family val="2"/>
        <charset val="238"/>
      </rPr>
      <t>až 64 kamer v jednom okně</t>
    </r>
    <r>
      <rPr>
        <sz val="10"/>
        <rFont val="Arial Narrow"/>
        <family val="2"/>
        <charset val="238"/>
      </rPr>
      <t xml:space="preserve">. Další funkce:
 - NVR záznam, záznam při pohybové detekci
 - vzdálené ovládání alarmových výstupů
 - </t>
    </r>
    <r>
      <rPr>
        <b/>
        <sz val="10"/>
        <rFont val="Arial Narrow"/>
        <family val="2"/>
        <charset val="238"/>
      </rPr>
      <t>duplexní audiokomunikace
 - místní a vzdálené přehrávání</t>
    </r>
    <r>
      <rPr>
        <sz val="10"/>
        <rFont val="Arial Narrow"/>
        <family val="2"/>
        <charset val="238"/>
      </rPr>
      <t xml:space="preserve"> záznamu
 - systém různých uživatelských priorit a oprávnění
 - paměť událostí + monitoring událostí
 - </t>
    </r>
    <r>
      <rPr>
        <b/>
        <sz val="10"/>
        <rFont val="Arial Narrow"/>
        <family val="2"/>
        <charset val="238"/>
      </rPr>
      <t>jednoduché zakládání map a půdorysů s polohou kamer</t>
    </r>
  </si>
  <si>
    <t>10.08</t>
  </si>
  <si>
    <t>PC pro sledování provozu CCTV  - kompletní včetně 2c monitor 22" - do recepce</t>
  </si>
  <si>
    <t>10.09</t>
  </si>
  <si>
    <r>
      <t>Nálepka vnitřní, 100x100mm
text:</t>
    </r>
    <r>
      <rPr>
        <b/>
        <sz val="10"/>
        <rFont val="Arial Narrow"/>
        <family val="2"/>
        <charset val="238"/>
      </rPr>
      <t xml:space="preserve"> POZOR! Objekt je monitorovaný kamerovým systémem.</t>
    </r>
  </si>
  <si>
    <t>10.10</t>
  </si>
  <si>
    <t>10.11</t>
  </si>
  <si>
    <t>10.12</t>
  </si>
  <si>
    <t>10.13</t>
  </si>
  <si>
    <t>10.14</t>
  </si>
  <si>
    <t>10.15</t>
  </si>
  <si>
    <t>10.16</t>
  </si>
  <si>
    <t>10.17</t>
  </si>
  <si>
    <t>10.18</t>
  </si>
  <si>
    <t>10.19</t>
  </si>
  <si>
    <t>10.20</t>
  </si>
  <si>
    <t>Elektrická zabezpečovací signalizace - EZS</t>
  </si>
  <si>
    <t xml:space="preserve">ústředna EZS a napájecí zdroje </t>
  </si>
  <si>
    <t>11.01</t>
  </si>
  <si>
    <r>
      <t xml:space="preserve">Ústředna EZS 16-98 zón v krytu, 230V/50Hz, včetně transformátoru a prostoru pro aku max. 12V/17 Ah., 16 podsystémů, min. 6 programovatelných výstupů, 1x softwarová/systémová programovací klávesnice - </t>
    </r>
    <r>
      <rPr>
        <b/>
        <sz val="10"/>
        <rFont val="Arial Narrow"/>
        <family val="2"/>
        <charset val="238"/>
      </rPr>
      <t>přesun stávající ústředny</t>
    </r>
  </si>
  <si>
    <t>11.02</t>
  </si>
  <si>
    <r>
      <t>Ethernet komunikátor pro ústřednu EZS TCP/IP</t>
    </r>
    <r>
      <rPr>
        <b/>
        <sz val="10"/>
        <rFont val="Arial Narrow"/>
        <family val="2"/>
        <charset val="238"/>
      </rPr>
      <t xml:space="preserve"> nebyl-li dodán v 1.etapě</t>
    </r>
  </si>
  <si>
    <t>11.03</t>
  </si>
  <si>
    <r>
      <t xml:space="preserve">GSM komunikátor pro ústřednu EZS </t>
    </r>
    <r>
      <rPr>
        <b/>
        <sz val="10"/>
        <rFont val="Arial Narrow"/>
        <family val="2"/>
        <charset val="238"/>
      </rPr>
      <t>nebyl-li dodán v 1.etapě</t>
    </r>
  </si>
  <si>
    <t>11.04</t>
  </si>
  <si>
    <t>Koncentrátor EZS, 8 vstupů, 4 výstupy, včetrně podomítkové krabice</t>
  </si>
  <si>
    <t>11.05</t>
  </si>
  <si>
    <t xml:space="preserve">Koncentrátor EZS, 8 vstupů, 4 výstupy, s pomocným zdrojem </t>
  </si>
  <si>
    <t>11.06</t>
  </si>
  <si>
    <t>Zdroj 230VA/24Vss/min. 5A v krytu</t>
  </si>
  <si>
    <t>11.07</t>
  </si>
  <si>
    <t>Akumulátor 12V/17Ah</t>
  </si>
  <si>
    <t xml:space="preserve">Hlásiče, klávesnice a sirény EZS </t>
  </si>
  <si>
    <t>11.08</t>
  </si>
  <si>
    <t>Optickokouřový hlásič k ústředně EZS</t>
  </si>
  <si>
    <t>11.09</t>
  </si>
  <si>
    <t>Patice pro optickokouřový hlásič</t>
  </si>
  <si>
    <t>11.10</t>
  </si>
  <si>
    <t>Relé 24Vss pro odpojení napájení magnetů- max 5A</t>
  </si>
  <si>
    <t>11.11</t>
  </si>
  <si>
    <t>Instalační krabice pro napájecí zdroj a svorkovnice, 8MOD, pod omítková, plné dveře</t>
  </si>
  <si>
    <t>11.12</t>
  </si>
  <si>
    <r>
      <t xml:space="preserve">Přídržný magnet křídla dveří 24Vss/100-150mA, &gt;85kg </t>
    </r>
    <r>
      <rPr>
        <b/>
        <sz val="10"/>
        <rFont val="Arial Narrow"/>
        <family val="2"/>
        <charset val="238"/>
      </rPr>
      <t>(nosnost koordinovat se specifikací zavíračů dveří)</t>
    </r>
  </si>
  <si>
    <t>11.13</t>
  </si>
  <si>
    <r>
      <t xml:space="preserve">Protikus k přídržnému magnetu do křídla dveří, s kloubem, </t>
    </r>
    <r>
      <rPr>
        <b/>
        <sz val="10"/>
        <rFont val="Arial Narrow"/>
        <family val="2"/>
        <charset val="238"/>
      </rPr>
      <t>(nutno koordinovat s dodavatelem dveří)</t>
    </r>
  </si>
  <si>
    <t>11.14</t>
  </si>
  <si>
    <t>Tlačítko pro přerušení napájení dveří, barevně odlišeno od vypínačů světel na chodbě (červené), s popisným polem a označením UZAVŘENÍ DVEŘÍ, dle designu světelných ovladačů včetně strojku a krycího rámečku</t>
  </si>
  <si>
    <t xml:space="preserve">Kabeláž </t>
  </si>
  <si>
    <t>11.15</t>
  </si>
  <si>
    <t>Svorkovnice kabelu JYTY 2x1, 2x 5pin</t>
  </si>
  <si>
    <t>11.16</t>
  </si>
  <si>
    <t>Kabel JYTY 2x1 pro napájení</t>
  </si>
  <si>
    <t>11.17</t>
  </si>
  <si>
    <t>Kroucený stíněný kabel 2x0,44mm, případně kabel SYKFY 2x2x0,5 pro optickokouřové hlásiče</t>
  </si>
  <si>
    <t>11.18</t>
  </si>
  <si>
    <t>Ochranná PVC trubka do podlahy Ø25mm</t>
  </si>
  <si>
    <t>11.19</t>
  </si>
  <si>
    <t>11.20</t>
  </si>
  <si>
    <t>pol.</t>
  </si>
  <si>
    <t>11.21</t>
  </si>
  <si>
    <t>Popisné štítky pro označení kabelový tras a koncových prvků (100/bal)</t>
  </si>
  <si>
    <t>bal</t>
  </si>
  <si>
    <t>11.22</t>
  </si>
  <si>
    <t>Pomocný instalační materiál, vrtání</t>
  </si>
  <si>
    <t>11.23</t>
  </si>
  <si>
    <t>Zaškolení obsluhy/správce</t>
  </si>
  <si>
    <t>h</t>
  </si>
  <si>
    <t>11.24</t>
  </si>
  <si>
    <t>Vypracování měřícího protokolu, dokumentace skutečného provedení</t>
  </si>
  <si>
    <t>11.25</t>
  </si>
  <si>
    <t>Provozní zkoušky</t>
  </si>
  <si>
    <t>Odpadové hospodářství</t>
  </si>
  <si>
    <t>Instalace - viz. poznámka</t>
  </si>
  <si>
    <t>Kabelové trasy</t>
  </si>
  <si>
    <t>12.01</t>
  </si>
  <si>
    <t>Ochranná trubka 23mm</t>
  </si>
  <si>
    <t>12.02</t>
  </si>
  <si>
    <t>Ochranná trubka 29mm</t>
  </si>
  <si>
    <t>12.03</t>
  </si>
  <si>
    <t>Ochranná trubka 36mm</t>
  </si>
  <si>
    <t>12.04</t>
  </si>
  <si>
    <t>kabelový rošt - stoupací vedení  - 200x100</t>
  </si>
  <si>
    <t>12.05</t>
  </si>
  <si>
    <t>12.06</t>
  </si>
  <si>
    <t>12.07</t>
  </si>
  <si>
    <t>12.08</t>
  </si>
  <si>
    <t>12.09</t>
  </si>
  <si>
    <t xml:space="preserve">Poznámka </t>
  </si>
  <si>
    <t xml:space="preserve"> Projektová dokumentace řeší přidržení křídel dveří za pomoci přídržných magnetů. Zavření dveří, v případě výpadku napájení magnetů, bude neprodleně provedeno mechanickým zavíračem dveří s koordinátorem.  Tyto prvky jsou dodávkou stavby/dveří.</t>
  </si>
  <si>
    <t>Všechny koncové prvky a způsoby uložení materiálu budou před zahájením prací vyvzorkovány a schváleny investorem, či jeho zástupcem/architektem.</t>
  </si>
  <si>
    <t>materiál celkem</t>
  </si>
  <si>
    <t>instalace celkem</t>
  </si>
  <si>
    <t>997013115</t>
  </si>
  <si>
    <t xml:space="preserve">Vnitrostaveništní doprava suti a vybouraných hmot pro budovy v do 18 m s použitím mechanizace   </t>
  </si>
  <si>
    <t>997013312</t>
  </si>
  <si>
    <t xml:space="preserve">Montáž a demontáž shozu suti v do 20 m   </t>
  </si>
  <si>
    <t>765111827</t>
  </si>
  <si>
    <t xml:space="preserve">Demontáž krytiny keramické hladké sklonu do 30° se zvětralou maltou k dalšímu použití   </t>
  </si>
  <si>
    <t xml:space="preserve">54   </t>
  </si>
  <si>
    <t>Datum:   24.12.2015</t>
  </si>
  <si>
    <t>KOM</t>
  </si>
  <si>
    <t>OS55</t>
  </si>
  <si>
    <r>
      <t xml:space="preserve">D + M  Kotevní tyč pro dřevěný sedák </t>
    </r>
    <r>
      <rPr>
        <sz val="9"/>
        <color rgb="FF000000"/>
        <rFont val="Arial"/>
        <family val="2"/>
        <charset val="238"/>
      </rPr>
      <t>T19 a,b,c  lavice na náměstí a zahradě  dl. 770mm</t>
    </r>
  </si>
  <si>
    <t xml:space="preserve">D + M  Dřevěný obklad lavice na náměstí 1  </t>
  </si>
  <si>
    <t xml:space="preserve">D + M  Dřevěný obklad lavice na náměstí 2  </t>
  </si>
  <si>
    <t>K10</t>
  </si>
  <si>
    <t>D + M  schody z žulových kvádrů na náměstí, kvádry 2040x560x535mm a 1400x280x176mm</t>
  </si>
  <si>
    <t xml:space="preserve">"nová dostavba"  169,65-16,493-2,052   </t>
  </si>
  <si>
    <t xml:space="preserve">"atrium stará škola" 0,28*0,2*(6,95+7)+0,9*0,4*1,25   </t>
  </si>
  <si>
    <t xml:space="preserve">"1PP " (10,5+3,85+6,3)*0,4*0,9+(11,8+2,6)*0,4*0,8+25*0,4*0,5   </t>
  </si>
  <si>
    <t>162701105</t>
  </si>
  <si>
    <t xml:space="preserve">Vodorovné přemístění do 10000 m výkopku/sypaniny z horniny tř. 1 až 4   </t>
  </si>
  <si>
    <t>171201201</t>
  </si>
  <si>
    <t xml:space="preserve">Uložení sypaniny na skládky   </t>
  </si>
  <si>
    <t>171201211</t>
  </si>
  <si>
    <t xml:space="preserve">Poplatek za uložení odpadu ze sypaniny na skládce (skládkovné)   </t>
  </si>
  <si>
    <t xml:space="preserve">"1PP"  4,6+5   </t>
  </si>
  <si>
    <t xml:space="preserve">"základ pod lavicemi"1,066 + "kanál"  42,5*0,15   </t>
  </si>
  <si>
    <t xml:space="preserve">"nová dostavba"   157*0,15   </t>
  </si>
  <si>
    <t>273362021</t>
  </si>
  <si>
    <t xml:space="preserve">Výztuž základových desek svařovanými sítěmi Kari   </t>
  </si>
  <si>
    <t xml:space="preserve">30,991*0,005   </t>
  </si>
  <si>
    <t xml:space="preserve">"atrium stará škola" 0,45+0,78 + "kanál" 0,37   </t>
  </si>
  <si>
    <t xml:space="preserve">"přizdívka v atrium sš"10,27+"ukončení kanálu" 1,71+"sokl již štít sš" 0,9*5,3   </t>
  </si>
  <si>
    <t xml:space="preserve">"Nová dostavba 3 NP" 24,63   </t>
  </si>
  <si>
    <t xml:space="preserve">"1NP"   </t>
  </si>
  <si>
    <t xml:space="preserve">" 2 NP"   </t>
  </si>
  <si>
    <t xml:space="preserve">"rampa" 5,89*0,595*0,2   </t>
  </si>
  <si>
    <t xml:space="preserve">"portál na lávku" 0,34   </t>
  </si>
  <si>
    <t xml:space="preserve">"portál lávka" 6,1   </t>
  </si>
  <si>
    <t xml:space="preserve">"portál na lávku" 4   </t>
  </si>
  <si>
    <t>311351731</t>
  </si>
  <si>
    <t xml:space="preserve">Příplatek na bednění pohledových nosných zdí   </t>
  </si>
  <si>
    <t xml:space="preserve">"1NP" 161,59+"2NP"144,72+"3NP" 138,21   </t>
  </si>
  <si>
    <t xml:space="preserve">"3NP"   </t>
  </si>
  <si>
    <t xml:space="preserve">"provizorní stěny pro oddělení stavby a provozu školy"   </t>
  </si>
  <si>
    <t xml:space="preserve">"dostavba" 1,63*1,6*0,1*2+2,5*1,7*0,15   </t>
  </si>
  <si>
    <t xml:space="preserve">"dostavba" 1,63*1,6*2+2,5*1,7   </t>
  </si>
  <si>
    <t>411354175</t>
  </si>
  <si>
    <t xml:space="preserve">Příplatek k bednění pohledových ŽB desek stropů   </t>
  </si>
  <si>
    <t xml:space="preserve">"1NP"169,74+"2NP" 49,49+"3NP" 51,4   </t>
  </si>
  <si>
    <t xml:space="preserve">"S18 a S19" 86,8+"rampa" 18,9   </t>
  </si>
  <si>
    <t xml:space="preserve">130,57*0,1+18,9*0,1*0,08   </t>
  </si>
  <si>
    <t>411362021</t>
  </si>
  <si>
    <t xml:space="preserve">Výztuž stropů svařovanými sítěmi Kari   </t>
  </si>
  <si>
    <t xml:space="preserve">18,9*0,006+1,63*1,6*0,1*2*0,006   </t>
  </si>
  <si>
    <t xml:space="preserve">"světlík ve dvoře" 1,183   </t>
  </si>
  <si>
    <t xml:space="preserve">"věnec nadsvětlíků stav dostavba" 0,15*0,1*(8,6+3,7+8,8)   </t>
  </si>
  <si>
    <t xml:space="preserve">"světlik dvůr"0,15 * (5,5+5,5)*2*2 + (2,9+14,5)*2+  44+34,8 * 0,15   </t>
  </si>
  <si>
    <t xml:space="preserve">"vyrovnávající schody"  0,324+0,512+0,62+"rampa" 18,9*0,1   </t>
  </si>
  <si>
    <t>576125121</t>
  </si>
  <si>
    <t xml:space="preserve">Asfaltový koberec tenký  z nemodifikovaného asfaltu   </t>
  </si>
  <si>
    <t xml:space="preserve">"po přípojce" 8   </t>
  </si>
  <si>
    <t xml:space="preserve">SK2+SK1+"světlá žula" 60,9*0,1   </t>
  </si>
  <si>
    <t xml:space="preserve">(SK2+SK1+60,9*0,1)/5,2   </t>
  </si>
  <si>
    <t>583801170</t>
  </si>
  <si>
    <t>611111213</t>
  </si>
  <si>
    <t xml:space="preserve">Vyspravení povrchu stropů z prefabrikovaných dílců š přes 1800 mm maltou cementovou se zahlazením   </t>
  </si>
  <si>
    <t xml:space="preserve">"1NP" 28+"2NP"140+"3NP" 61,8+"4NP" 58,5   </t>
  </si>
  <si>
    <t>613321180</t>
  </si>
  <si>
    <t xml:space="preserve">Fasádní omítkový systém - 2 vrst probarvená silikonová omítka 0,5-1,5 mm(imitace štuku Weber)   </t>
  </si>
  <si>
    <t>622322382</t>
  </si>
  <si>
    <t xml:space="preserve">"severní fasáda sokl" 1+"již štít sokl sš" 1,51   </t>
  </si>
  <si>
    <t xml:space="preserve">"sokl přizdívka sš" 8,73   </t>
  </si>
  <si>
    <t xml:space="preserve">"nová dostavba"   202,8*0,05+"1PP" 5,4*0,1   </t>
  </si>
  <si>
    <t xml:space="preserve">"1NP" 1,125*0,1+0,05*8,05+(23,95+2,82+2,56+11,3)*0,05   </t>
  </si>
  <si>
    <t xml:space="preserve">P2b*0,05+P2c*0,05+P4c*0,05+P6*0,063+P7a*0,058+P7b*0,055+P7c*0,058+P7d*0,053+P8a*0,05+P9*0,06+P10*0,053+P1c*0,05+P1d*0,05   </t>
  </si>
  <si>
    <t xml:space="preserve">"atrium" 5,8*0,1+"ukončení kanálu"0,56*0,1+(0,94+0,9)*0,1+0,279   </t>
  </si>
  <si>
    <t xml:space="preserve">"1NP" (10,6+15,7+16,7)*0,2*0,1   </t>
  </si>
  <si>
    <t xml:space="preserve">"2NP" 16,3*0,2*0,1+0,65+0,056+0,19+0,112+"3NP" 0,036+"4NP"0,036   </t>
  </si>
  <si>
    <t xml:space="preserve">21,2+201,6+1+1,3+6,1+9,1+13,2+1,8   </t>
  </si>
  <si>
    <t xml:space="preserve">obrubník kamenný obloukový ,  žula,  15x25 poloměr 0,9 m   </t>
  </si>
  <si>
    <t>5838042771</t>
  </si>
  <si>
    <t xml:space="preserve">obrubník kamenný obloukový ,  žula, 15x25 poloměr 1m   </t>
  </si>
  <si>
    <t>5838042778</t>
  </si>
  <si>
    <t xml:space="preserve">obrubník kamenný obloukový ,  žula, 15x25 poloměr 1,1m   </t>
  </si>
  <si>
    <t xml:space="preserve">1,8   </t>
  </si>
  <si>
    <t>5838042774</t>
  </si>
  <si>
    <t xml:space="preserve">obrubník kamenný obloukový ,  žula, 15x25 poloměr 1,9m   </t>
  </si>
  <si>
    <t xml:space="preserve">3+3,1   </t>
  </si>
  <si>
    <t>5838042776</t>
  </si>
  <si>
    <t xml:space="preserve">obrubník kamenný obloukový ,  žula, 15x25 poloměr 3m   </t>
  </si>
  <si>
    <t xml:space="preserve">5,3+3,9   </t>
  </si>
  <si>
    <t>952901491</t>
  </si>
  <si>
    <t>952901492</t>
  </si>
  <si>
    <t>952901493</t>
  </si>
  <si>
    <t xml:space="preserve">20   </t>
  </si>
  <si>
    <t xml:space="preserve">"viz statika" (8+10+0,4+1,6+2+2+1,2+1,6+1+0,6+0,3)/0,1   </t>
  </si>
  <si>
    <t>953971651</t>
  </si>
  <si>
    <t xml:space="preserve">Utěsnění požární spáry - systém min.vata tl.50mm šíře 30mm + požární stěrka intumex HS požární odolnost EI45minut   </t>
  </si>
  <si>
    <t xml:space="preserve">"dostavba" "1NP" 28,2*0,1+"2NP" 106,3*0,1+"3NP" 61,8+"4NP"58,5*0,1   </t>
  </si>
  <si>
    <t>783601812</t>
  </si>
  <si>
    <t xml:space="preserve">Odstranění nátěrů z dřevěných oken s dělenými křídly, kyvných a otočných oškrabáním s obroušením   </t>
  </si>
  <si>
    <t xml:space="preserve">1,05*2,3*10+1,05*2,3*14+0,9*1,08*2+1*2,1*2   </t>
  </si>
  <si>
    <t>783695213</t>
  </si>
  <si>
    <t xml:space="preserve">Nátěry vodou ředitelné truhlářských kcí barva dražší lesklý povrch dvojnásobné a 3x email a 2x tmela a základ a impregnace   </t>
  </si>
  <si>
    <t xml:space="preserve">"sš" 2   </t>
  </si>
  <si>
    <t>775511443</t>
  </si>
  <si>
    <t xml:space="preserve">"sš" "2NP" 33,4+"3NP" 33,4   </t>
  </si>
  <si>
    <t xml:space="preserve">"sš""2NP" 265,5+"3NP"266,7   </t>
  </si>
  <si>
    <t xml:space="preserve">"sš" P4c+P4b   </t>
  </si>
  <si>
    <t xml:space="preserve">"dostavba" P8b+P8a   </t>
  </si>
  <si>
    <t xml:space="preserve">P9*2 +P7d+P7b+2,8+8,4+0,67+"dostavba" 202,8*2+1,6   </t>
  </si>
  <si>
    <t xml:space="preserve">P9*2 +P7d+P7b+"dostavba" 202,8+1,6   </t>
  </si>
  <si>
    <t xml:space="preserve">2,8+8,4+0,67+" dostavba" 202,8+1,6   </t>
  </si>
  <si>
    <t xml:space="preserve">10,47+12,9+1,6+"dostavba" 37,1*2+4,77   </t>
  </si>
  <si>
    <t>712961961</t>
  </si>
  <si>
    <t xml:space="preserve">Úprava kotev světlíků v povlakové krytině  fólií přilepenou zplna   </t>
  </si>
  <si>
    <t xml:space="preserve">"dvorní světlík" 68   </t>
  </si>
  <si>
    <t xml:space="preserve">"dostavba" 254,8   </t>
  </si>
  <si>
    <t xml:space="preserve">P1d+P1c+P9+P7d+P7b+P10+S10+P8a+P7c+P7a+P6+P4c+P2c+P2b+10,92+4,32+"1NP"(23,95+2,82+2,56+11,3)   </t>
  </si>
  <si>
    <t xml:space="preserve">"kotvení pavilonu"  4,32   </t>
  </si>
  <si>
    <t xml:space="preserve">P1d   </t>
  </si>
  <si>
    <t xml:space="preserve">"kotvení oplocení na střeše" 19,3   </t>
  </si>
  <si>
    <t xml:space="preserve">"3 NP tělocvična" 3,5*2   </t>
  </si>
  <si>
    <t xml:space="preserve">"umývárna sš"   </t>
  </si>
  <si>
    <t>763164559</t>
  </si>
  <si>
    <t xml:space="preserve">"lávka" 34,5   </t>
  </si>
  <si>
    <t xml:space="preserve">"1pp stav dostavba" P1d+P1c   </t>
  </si>
  <si>
    <t>Stavba:   Dostavba a stavební úpravy ZŠ Praha - Ďáblice</t>
  </si>
  <si>
    <t>Objekt:   2 Etapa</t>
  </si>
  <si>
    <t>KRYCÍ LIST</t>
  </si>
  <si>
    <t>NABÍDKOVÉHO ROZPOČTU ZHOTOVITELE</t>
  </si>
  <si>
    <t>Kontrola</t>
  </si>
  <si>
    <t>783271R001</t>
  </si>
  <si>
    <t xml:space="preserve">Nátěry protipožární ocel konstrukcí 1x základ 1x protipožární nátěr 1x krycí nátěr   </t>
  </si>
  <si>
    <t xml:space="preserve">"výrobky Z01-Z05" 35,43+18,21+8,9+2,33+2,88   </t>
  </si>
  <si>
    <t xml:space="preserve">SK3 "kanal přípojka a lapol" + "komunikace" 923  </t>
  </si>
  <si>
    <t xml:space="preserve">"atrium" 19+"jižní štít sš" 5    </t>
  </si>
  <si>
    <t xml:space="preserve">kostka dlažební žula reliéfní slepecká, žula, I.jakost, velikost 80 mm   </t>
  </si>
  <si>
    <t xml:space="preserve">"sokl šedý dostavba" 138,5   </t>
  </si>
  <si>
    <t xml:space="preserve">Podlahy z vlysů lepených, tl  22 mm, š 70 mm, dl 600 mm, dub III   </t>
  </si>
  <si>
    <t xml:space="preserve">Podlahy z vlysů lepených, tl  22 mm, š  40mm, dl 350 mm, dub III   </t>
  </si>
  <si>
    <t>327 a</t>
  </si>
  <si>
    <t>"sš" 6</t>
  </si>
  <si>
    <t xml:space="preserve">"sš" 4   </t>
  </si>
  <si>
    <t xml:space="preserve">vlysy parketové buk tl 21 mm rozměry dle stávajících š.70mm, dl.600mm </t>
  </si>
  <si>
    <t xml:space="preserve">vlysy parketové buk tl 21 mm rozměry dle stávajících  š.40mm, dl.350mm   </t>
  </si>
  <si>
    <t>711113R28</t>
  </si>
  <si>
    <t xml:space="preserve">Izolace proti zemní vlhkosti svislá za studena  těsnicí stěrkou s min.pevností tlaku 15 MPa   </t>
  </si>
  <si>
    <t xml:space="preserve">"dostavba základ-stěna (přepážka)" 25   </t>
  </si>
  <si>
    <t>D + M  nového osobní výtahu ve staré škole  2 stanice na 1.pp a 1.np, GeNESIS  Rozměr kabiny 1000/1200 v.2,1m, zdvih 3,3m</t>
  </si>
  <si>
    <t>Vnitřní sanační štuková omítka pro vlhké a zasolené zdivo prováděná ručně</t>
  </si>
  <si>
    <t>"sš" 30</t>
  </si>
  <si>
    <t>97599R100</t>
  </si>
  <si>
    <t>D + M  Nosník horní vč.ocelových příčníků stropní desky lávky vč.kotvení viz.statika  dl.19,3m a 2,48m</t>
  </si>
  <si>
    <t>D + M  Nosník spodní vč. ocelových příčníků  stropní desky lávky vč.kotvení viz.statika dl.19,3m a 2,48m</t>
  </si>
  <si>
    <t xml:space="preserve">Fasádní omítkový systém - 2 vrst probarvená silikonová omítka strojně broušená hladká 0,5-1,5 mm (imitace pohledový hladký beton Weber)   </t>
  </si>
  <si>
    <t xml:space="preserve">S7+S6+S5+S4+S3+S2+5,09+4,41 + vnitřní hala 130  </t>
  </si>
  <si>
    <t xml:space="preserve">"chodba kotelna sš" 51 + lávka 46  </t>
  </si>
  <si>
    <t>DV45</t>
  </si>
  <si>
    <t>DV46</t>
  </si>
  <si>
    <t>D + M  Vnitřní dveře dvoukřídlé plné, otvíravé o 90°, s požární odolností EI30 DP3 - C do šatny, držené v otevřené poloze el. magnety, vč. ocelové zárubně a samozavíračem světlý rozměr š.2210/v.2100mm</t>
  </si>
  <si>
    <t>OK10x</t>
  </si>
  <si>
    <t>D + M  Dřevěné okno  neotvíravé s izolačním trojsklem do staré školy s požární odolností EI30 1100 / 2370 mm</t>
  </si>
  <si>
    <t>vybavení pasivního křídla dveří - PE 920 - kompletní včetně nerezové hrazdy a zavírače s koordinátorem</t>
  </si>
  <si>
    <t xml:space="preserve">vybavení aktivního křídla dveří - s elektromechanickým zámkem PE 460- kompletní včetně kabeláže, zavíračem s koordinátorem, nerezové hrazdy  </t>
  </si>
  <si>
    <t>Venkovní kondenzační jednotka , Mono 3,5 kW chlazení zimní provoz -10 C el. příkon 1,4 kW, 230V + konzoly</t>
  </si>
  <si>
    <r>
      <t>Vícevrstvý materiál odhlučněný hrdlový</t>
    </r>
    <r>
      <rPr>
        <sz val="10"/>
        <rFont val="Arial CE"/>
        <family val="2"/>
        <charset val="238"/>
      </rPr>
      <t xml:space="preserve">,vč.kotvících prvků,protihlukových objímek,tvarovek  </t>
    </r>
  </si>
  <si>
    <t>Montáže a demontáže VZT celkem 1.etapa</t>
  </si>
  <si>
    <t>Montáže a demontáže VZT celkem 2.etapa</t>
  </si>
  <si>
    <t xml:space="preserve">Výpis materiálu osahuje dodávku základního materiálu pro danou akci. Dodávka akce se předpokládá včetně souvisejícího doplňkového, podružného a montážního materiálu tak, aby celé zřízení bylo funkční a splňovalo všechny předpisy, které se na ně vztahují.  </t>
  </si>
  <si>
    <r>
      <t>D + M  Vnitřní dveře jednokřídlé plné, otvíravé, s požární odolností EW 30 DP</t>
    </r>
    <r>
      <rPr>
        <sz val="10"/>
        <color theme="6" tint="-0.499984740745262"/>
        <rFont val="Arial"/>
        <family val="2"/>
        <charset val="238"/>
      </rPr>
      <t>1</t>
    </r>
    <r>
      <rPr>
        <sz val="10"/>
        <color rgb="FF000000"/>
        <rFont val="Arial"/>
        <family val="2"/>
        <charset val="238"/>
      </rPr>
      <t xml:space="preserve"> včetně ocel. zárubně Světlý rozměr š.900/v.2100mm</t>
    </r>
  </si>
  <si>
    <t>Stavební přípomoce vč. přípravy drážek, otvorů prostupů, včetně utěsnění, začištění omítkou apod.</t>
  </si>
  <si>
    <t xml:space="preserve">Ověření tras stávajícícho podlahového topení termofolií pro osazení stávajících rozdělovačů a kotvení skleněných  příček OK40 a 41 </t>
  </si>
  <si>
    <r>
      <t xml:space="preserve">"nová dostavba" </t>
    </r>
    <r>
      <rPr>
        <sz val="8"/>
        <color rgb="FFFF0000"/>
        <rFont val="Arial CE"/>
        <family val="2"/>
        <charset val="238"/>
      </rPr>
      <t>0,45*(54,56-9,027)</t>
    </r>
    <r>
      <rPr>
        <sz val="8"/>
        <color indexed="63"/>
        <rFont val="Arial CE"/>
        <family val="2"/>
        <charset val="238"/>
      </rPr>
      <t xml:space="preserve">+4,6+5   </t>
    </r>
  </si>
  <si>
    <r>
      <t xml:space="preserve">"nová dostavba" </t>
    </r>
    <r>
      <rPr>
        <sz val="8"/>
        <color rgb="FFFF0000"/>
        <rFont val="Arial CE"/>
        <family val="2"/>
        <charset val="238"/>
      </rPr>
      <t xml:space="preserve"> (9,4+6,48+4,18)*0,45 </t>
    </r>
    <r>
      <rPr>
        <sz val="8"/>
        <color indexed="63"/>
        <rFont val="Arial CE"/>
        <family val="2"/>
        <charset val="238"/>
      </rPr>
      <t xml:space="preserve">  </t>
    </r>
  </si>
  <si>
    <r>
      <t>222,715+</t>
    </r>
    <r>
      <rPr>
        <sz val="8"/>
        <color rgb="FFFF0000"/>
        <rFont val="Arial CE"/>
        <family val="2"/>
        <charset val="238"/>
      </rPr>
      <t>48,363+9,027</t>
    </r>
    <r>
      <rPr>
        <sz val="8"/>
        <color indexed="63"/>
        <rFont val="Arial CE"/>
        <family val="2"/>
        <charset val="238"/>
      </rPr>
      <t xml:space="preserve">-9,6   </t>
    </r>
  </si>
  <si>
    <r>
      <t>222,715+</t>
    </r>
    <r>
      <rPr>
        <b/>
        <sz val="8"/>
        <color rgb="FFFF0000"/>
        <rFont val="Arial CE"/>
        <family val="2"/>
        <charset val="238"/>
      </rPr>
      <t>48,363+9,027</t>
    </r>
    <r>
      <rPr>
        <sz val="8"/>
        <color indexed="63"/>
        <rFont val="Arial CE"/>
        <family val="2"/>
        <charset val="238"/>
      </rPr>
      <t xml:space="preserve">-9,6   </t>
    </r>
  </si>
  <si>
    <t xml:space="preserve">270*1,4   </t>
  </si>
  <si>
    <r>
      <t xml:space="preserve">"nová dostavba"  </t>
    </r>
    <r>
      <rPr>
        <sz val="8"/>
        <color rgb="FFFF0000"/>
        <rFont val="Arial CE"/>
        <family val="2"/>
        <charset val="238"/>
      </rPr>
      <t>15</t>
    </r>
    <r>
      <rPr>
        <sz val="8"/>
        <color indexed="63"/>
        <rFont val="Arial CE"/>
        <family val="2"/>
        <charset val="238"/>
      </rPr>
      <t xml:space="preserve">*(8-0,97)   </t>
    </r>
  </si>
  <si>
    <r>
      <t xml:space="preserve">"nová dostavba"  </t>
    </r>
    <r>
      <rPr>
        <sz val="8"/>
        <color rgb="FFFF0000"/>
        <rFont val="Arial CE"/>
        <family val="2"/>
        <charset val="238"/>
      </rPr>
      <t xml:space="preserve">105,45 </t>
    </r>
    <r>
      <rPr>
        <sz val="8"/>
        <color indexed="63"/>
        <rFont val="Arial CE"/>
        <family val="2"/>
        <charset val="238"/>
      </rPr>
      <t xml:space="preserve"> </t>
    </r>
  </si>
  <si>
    <r>
      <t xml:space="preserve">"nová dostavba"  </t>
    </r>
    <r>
      <rPr>
        <sz val="8"/>
        <color rgb="FFFF0000"/>
        <rFont val="Arial CE"/>
        <family val="2"/>
        <charset val="238"/>
      </rPr>
      <t>15</t>
    </r>
    <r>
      <rPr>
        <sz val="8"/>
        <color indexed="63"/>
        <rFont val="Arial CE"/>
        <family val="2"/>
        <charset val="238"/>
      </rPr>
      <t xml:space="preserve">*2,06   </t>
    </r>
  </si>
  <si>
    <r>
      <t xml:space="preserve">"nová dostavba"  </t>
    </r>
    <r>
      <rPr>
        <sz val="8"/>
        <color rgb="FFFF0000"/>
        <rFont val="Arial CE"/>
        <family val="2"/>
        <charset val="238"/>
      </rPr>
      <t>58,38</t>
    </r>
    <r>
      <rPr>
        <sz val="8"/>
        <color indexed="63"/>
        <rFont val="Arial CE"/>
        <family val="2"/>
        <charset val="238"/>
      </rPr>
      <t xml:space="preserve">*0,08   </t>
    </r>
  </si>
  <si>
    <r>
      <t xml:space="preserve">"nová dostavba" </t>
    </r>
    <r>
      <rPr>
        <sz val="8"/>
        <color rgb="FFFF0000"/>
        <rFont val="Arial CE"/>
        <family val="2"/>
        <charset val="238"/>
      </rPr>
      <t xml:space="preserve"> 54,56*0,6</t>
    </r>
  </si>
  <si>
    <t>274351215</t>
  </si>
  <si>
    <t xml:space="preserve">Zřízení bednění stěn základových pasů   </t>
  </si>
  <si>
    <t xml:space="preserve">"dostavba" 121,90*0,15   </t>
  </si>
  <si>
    <t>274351216</t>
  </si>
  <si>
    <t xml:space="preserve">Odstranění bednění stěn základových pasů   </t>
  </si>
  <si>
    <t>40,211*0,1</t>
  </si>
  <si>
    <t>23_2</t>
  </si>
  <si>
    <t>Opraveno na základě revize výkresu statiky</t>
  </si>
  <si>
    <t xml:space="preserve">     PD žaluzie sání vzduchu 900x450mm pozink.plech se sítí proti hmyzu</t>
  </si>
  <si>
    <t xml:space="preserve">     PD žaluzie odvod vzduchu 200x200mm pozink.plech se sítí proti hmyzu</t>
  </si>
  <si>
    <r>
      <t xml:space="preserve">Potrubí kruhové pozink. plech </t>
    </r>
    <r>
      <rPr>
        <sz val="11"/>
        <color rgb="FFFF0000"/>
        <rFont val="Symbol"/>
        <family val="1"/>
        <charset val="2"/>
      </rPr>
      <t>Æ</t>
    </r>
    <r>
      <rPr>
        <sz val="11"/>
        <color rgb="FFFF0000"/>
        <rFont val="Times New Roman"/>
        <family val="1"/>
      </rPr>
      <t>150 pro přívod a odvod větracího vzduchu</t>
    </r>
  </si>
  <si>
    <t xml:space="preserve">Demontáž venkovního svítidla vč.stožáru v.5 m vč. dopravy a likvidace na skládce  </t>
  </si>
  <si>
    <t>Demontáž a zpětná montáž markýzy hos vstupu</t>
  </si>
  <si>
    <t>OS56</t>
  </si>
  <si>
    <t>OS57</t>
  </si>
  <si>
    <t>OS58</t>
  </si>
  <si>
    <t>OS59</t>
  </si>
  <si>
    <t>OS60</t>
  </si>
  <si>
    <t>OS61</t>
  </si>
  <si>
    <t>OS62</t>
  </si>
  <si>
    <t>OS63</t>
  </si>
  <si>
    <t>OS64</t>
  </si>
  <si>
    <t>OS65</t>
  </si>
  <si>
    <t>OS66</t>
  </si>
  <si>
    <t>OS67</t>
  </si>
  <si>
    <t>Skleněné zrcadlo 450/750mm, tl.4mm, zabroušené hrany, lepené na zeď silikonovým lepidlem na zrcadla</t>
  </si>
  <si>
    <t>Skleněné zrcadlo 1540/750mm, tl.4mm, zabroušené hrany, lepené na zeď silikonovým lepidlem na zrcadla</t>
  </si>
  <si>
    <t>Skleněné zrcadlo 1560/750mm, tl.4mm, zabroušené hrany, lepené na zeď silikonovým lepidlem na zrcadla</t>
  </si>
  <si>
    <t>Skleněné zrcadlo 1650/750mm, tl.4mm, zabroušené hrany, lepené na zeď silikonovým lepidlem na zrcadla</t>
  </si>
  <si>
    <t>Nerezový vysoušeč rukou na fotobuňku, napájení 230/240V</t>
  </si>
  <si>
    <t>Nerezový dávkovač tekutého mýdla, objem cca 440ml</t>
  </si>
  <si>
    <t>Nerezový zásobník na toaletní papír pr. 310mm. Tl. 130mm</t>
  </si>
  <si>
    <t>Pevná nerez. opěrka pro invalidy dl. 900mm. Průměr 30mm. Výrobek je certifikován státní zkušebnou a odpovídá legislativě ČR o instalaci do bezbariérových prostor</t>
  </si>
  <si>
    <t>Výklopné zrcadlo 400/600mm odsazené 125mm od stěny. Výrobek je certifikován státní zkušebnou a odpovídá legislativě ČR o instalaci do bezbariérových prostor</t>
  </si>
  <si>
    <t>Sklopná nerez opěrka pro invalidy dl. 800mm, průměr cca 30mm. Výrobek je certifikován státní zkušebnou a odpovídá legislativě ČR o instalaci do bezbariérových prostor</t>
  </si>
  <si>
    <t>Nástěnný držák záchodové štětky, objímka nerez, miska sklo</t>
  </si>
  <si>
    <t xml:space="preserve">Nerezový věšák na oblečení
</t>
  </si>
  <si>
    <t>doplněno 25.2.2016</t>
  </si>
  <si>
    <t xml:space="preserve">Montáž krycí prefabrikované desky kanál vč.demontáže </t>
  </si>
  <si>
    <t xml:space="preserve">stěhování nabytku - odhad normohodin  </t>
  </si>
  <si>
    <t xml:space="preserve">Montáž a materiál akustických obkladů stěn a stropů z desek DC01 ocel plech děrovaný SE tl. 1,2 mm vč min vlny 50 mm na kov rošt (S25)   </t>
  </si>
  <si>
    <t xml:space="preserve">Montáž doplnění části střešní vazby z hranolů průřezové plochy do 224 cm2  ze stáv.krovu  </t>
  </si>
  <si>
    <t xml:space="preserve">Montáž laťování na střeše staré školy jednoduchých sklonu do 60° osové vzdálenosti do 360 mm   </t>
  </si>
  <si>
    <t>Vyvěšení nebo zavěšení dřevěných křídel dveří pl do 2 m2 viz.výkresy bourání</t>
  </si>
  <si>
    <t xml:space="preserve">Montáž soklíků pórovinových lepených rovných v do 65 mm  dlaždice nutno upravit na požadovaný rozměr </t>
  </si>
  <si>
    <r>
      <t>D + M  Vnitřní dveře jednokřídlé plné s požární odolností EW 30 DP1 C, otvíravé včetně</t>
    </r>
    <r>
      <rPr>
        <sz val="10"/>
        <color rgb="FF00B0F0"/>
        <rFont val="Arial"/>
        <family val="2"/>
        <charset val="238"/>
      </rPr>
      <t xml:space="preserve"> </t>
    </r>
    <r>
      <rPr>
        <sz val="10"/>
        <color rgb="FF000000"/>
        <rFont val="Arial"/>
        <family val="2"/>
        <charset val="238"/>
      </rPr>
      <t xml:space="preserve"> ocelové zárubně do kotelny Světlý rozměr  š.900/v.2100mm</t>
    </r>
  </si>
  <si>
    <t>D + M  Dvoukřídlé prosklené dveře s horním neotvíravým nadsvětlíkem z haly do staré školy s požární odolností EI30 DP3 C do interiéru vč. dřev.zárubně dveře 1040/2300mm celk.rozměry 1200/3170 mm</t>
  </si>
  <si>
    <t>D + M  Dvoukřídlé prosklené dveře s horním neotvíravým nadsvětlíkem z jídelny do nové jídelny  s požární odolností EW30 DP3 C vč. dřev.zárubně dveře sv.rozměry 1110/2300mm celk.rozměry1360/3190 mm</t>
  </si>
  <si>
    <t>D + M  Dvoukřídlé dveře plné dřevěné z haly do staré školy  s požární odolností EI30 DP3 C vč.dřev.zárubně dveře 1000/1970mm 1150/2050 mm</t>
  </si>
  <si>
    <t>D + M  Vnitřní dveře jednokřídlé plné, otvíravé, bez požární odolnosti, včetně ocel.zárubně Světlý rozměr š.1000/v.2100mm</t>
  </si>
  <si>
    <t>D + M  Vnitřní dveře jednokřídlé plné, otvíravé, s požární odolností EI30 DP1 C, včetně ocel. zárubně Světlý rozměr š.900/v.2100mm</t>
  </si>
  <si>
    <t>D + M  Vnitřní dveře jednokřídlé plné, otvíravé, s požární odolností EI 30 DP1 C včetně ocel. zárubně   Světlý rozměr š.800/v.1970mm</t>
  </si>
  <si>
    <r>
      <t xml:space="preserve">D + M  Vnitřní dveře dvoukřídlé plné, otvíravé o 180°, s požární odolností EI30 DP1 C u schodišti na 2.np, držené v otevřené poloze el. magnety, vč. ocelové zárubně </t>
    </r>
    <r>
      <rPr>
        <sz val="10"/>
        <color rgb="FF000000"/>
        <rFont val="Arial"/>
        <family val="2"/>
        <charset val="238"/>
      </rPr>
      <t xml:space="preserve"> světlý rozměr š.1600/v.2020mm</t>
    </r>
  </si>
  <si>
    <t>D + M  Vnitřní dveře dvoukřídlé plné s požární odolností EI30 DP1 C do tělocvičny, se skleněnými kruhovými výplněmi  vč. ocel.zárubně světlý rozměr š.1600/v.2020mm</t>
  </si>
  <si>
    <r>
      <t>D + M  Vnitřní dveře dvoukřídlé plné, otvíravé o 90°, s požární odolností EI30 DP1 C mezi lávkou a schodištěm, držené v otevřené poloze el. magnety, vč. ocelové zárubně</t>
    </r>
    <r>
      <rPr>
        <sz val="10"/>
        <color rgb="FF000000"/>
        <rFont val="Arial"/>
        <family val="2"/>
        <charset val="238"/>
      </rPr>
      <t xml:space="preserve"> světlý rozměr š.1600/v.2200mm</t>
    </r>
  </si>
  <si>
    <r>
      <t xml:space="preserve">D + M  Vnitřní dveře dvoukřídlé plné, otvíravé o 90°, s požární odolností EI30 DP1 C mezi dostavbou a starou školou na 2.np, držené v otevřené poloze el. magnety vč. ocelové zárubně </t>
    </r>
    <r>
      <rPr>
        <sz val="10"/>
        <color rgb="FF000000"/>
        <rFont val="Arial"/>
        <family val="2"/>
        <charset val="238"/>
      </rPr>
      <t xml:space="preserve"> Světlý rozměr š.2390/v.2275mm</t>
    </r>
  </si>
  <si>
    <r>
      <t>D + M  Vnitřní dveře dvoukřídlé plné, otvíravé o 90°, s požární odolností EI30 DP1 C mezi dostavbou a starou školou na 3.np, držené v otevřené poloze el. magnety vč. ocelové zárubně</t>
    </r>
    <r>
      <rPr>
        <sz val="10"/>
        <color rgb="FF000000"/>
        <rFont val="Arial"/>
        <family val="2"/>
        <charset val="238"/>
      </rPr>
      <t xml:space="preserve"> Světlý rozměr š.2280/v.2275mm</t>
    </r>
  </si>
  <si>
    <r>
      <t>D + M  Vnitřní dveře dvoukřídlé plné, otvíravé o 90°,s nadsvětlíkem s požární odolností EI30 DP1 C ve stáv.dostavbě na 2.np, držené v otevřené poloze el. magnety vč. ocelové zárubně</t>
    </r>
    <r>
      <rPr>
        <sz val="10"/>
        <color rgb="FF000000"/>
        <rFont val="Arial"/>
        <family val="2"/>
        <charset val="238"/>
      </rPr>
      <t xml:space="preserve"> Dveře 1600/1970mm  Nadsvětlík 1600/1240mm</t>
    </r>
  </si>
  <si>
    <r>
      <t>D + M  Vnitřní dveře dvoukřídlé plné, otvíravé o 90°,s nadsvětlíkem s požární odolností EI30 DP1 C ve stáv.dostavbě na 2.np, držené v ote-vřené poloze el. mag-nety vč. Oc. Zárubně</t>
    </r>
    <r>
      <rPr>
        <sz val="10"/>
        <color rgb="FF000000"/>
        <rFont val="Arial"/>
        <family val="2"/>
        <charset val="238"/>
      </rPr>
      <t xml:space="preserve"> Dveře 1600/1970mm Nadsvětlík 1600/940mm</t>
    </r>
  </si>
  <si>
    <t xml:space="preserve">Vnitřní dveře jednokřídlé plné do provizorních příček oddělující stavbu od provozu školy, otvíravé, s požární odolností EI 30 DP1C včetně ocel. zárubně a samozavírače
Světlý rozměr
š.800/v.1970mm
</t>
  </si>
  <si>
    <t>D + M  Dřevěné okno neotvíravé do staré školy s požární odolností EI30    (původní průjezd) 2360 / 2370 mm</t>
  </si>
  <si>
    <t>D + M  Dřevěné okno dělené jednokřídlé s horním křídlem ventilace členěné do budovy staré školy vč.pákového otevírače 1130 / 2300 mm</t>
  </si>
  <si>
    <t>D + M  Dvoukřídlé francouzské okno dřevohliníkové s izolačním trojsklem pro vstup do zahrady světlé rozměry 1550/2960 mm</t>
  </si>
  <si>
    <t>D + M  Dvoukřídlé francouzské okno dřevohliníkové s izolačním trojsklem pro vstup do dvora světlé rozměry 1550/3130 mm</t>
  </si>
  <si>
    <t>D + M  Dřevohliníkové okno jednokřídlé otevíravé, vyklápěcí do kotelny nové dostavby vč.pákového ovladače 1140 / 1550 mm</t>
  </si>
  <si>
    <t>D + M  Dřevěné okno neotvíravé s požární odolností EW 30 DP3 do interiéru z lávky do tělocvičny š.2360/v.1430(1620)mm</t>
  </si>
  <si>
    <t>D + M  Dřevěné okno neotvíravé s požární odolností EW 30 DP3 do interiéru z lávky do tělocvičny š.1500/v.1750mm</t>
  </si>
  <si>
    <t>D + M  5-ti dílné systémové fasádní hliníkové zasklení s izolačním trojsklem kotvené do ocelové konstrukce v atriu vč.systémového oplechování 6920/3660 mm</t>
  </si>
  <si>
    <t xml:space="preserve">D + M  5-ti dílné systémové hliníkové zasklení s izolačním trojsklem a prostředním polem s dvoukřídlými dveřmi prosklenými a větracím nadsvětlíkem vše kotvené do ocelové konstrukce v atriu dveře 1800/2390mm 7000/3660 mm </t>
  </si>
  <si>
    <t xml:space="preserve">D + M  Prosklená stěna s vestavěnými jednokřídlými dveřmi vše s požární odolností EI30 DP1 C držené v otevřené poloze el.magnety vč.ocel.zárubně mezi jídelnou a vestibulem 11700+900/2200 (dveře+fixní nadsvětlík)+4950/3560 mm </t>
  </si>
  <si>
    <t xml:space="preserve">"stáv.dostavba k P7e " 254,8*0,05   </t>
  </si>
  <si>
    <t>V části  požární vodovod – vodoměrná sestava  se vyskytuje popiska dodávky – Oddělující armatura požárního vodovodu DN 80  / je tím myšlena zpětná klapka či  skutečně speciální oddělující armatura např. Honeywell  /</t>
  </si>
  <si>
    <t>Odpověď:</t>
  </si>
  <si>
    <t>Není to zpětná klapka, ale dle ČSN  EN 1717 skutečně osazený oddělovač, velmi nákladná armatura.</t>
  </si>
  <si>
    <t xml:space="preserve">Příplatek k odvozu suti a vybouraných hmot na skládku ZKD 1 km přes 1 km vzdálenost je otrientační, vzdálenost na skládku si určí dodavatel dle svých možností a zvyklostí, dle toho nabídne cenu </t>
  </si>
  <si>
    <t xml:space="preserve"> NĚKTERÉ POLOŽKY JSOU AGREGÁTY A PRO JEJICH SPRÁVNÉ OCENĚNÍ JE TŘEBA PRACOVAT S KOMPLETNÍ PROJEKTOVOU DOKUMENTACÍ VČETNĚ SKLADEB A DETAILŮ.</t>
  </si>
  <si>
    <t xml:space="preserve">dvoukřídlá ocelová branka se zámkem 2x90cm únikové cesta </t>
  </si>
  <si>
    <t>úniková cesta vybourání 2 x bet. zídky v. 0,6m, š.0,4m, dl.1,6m</t>
  </si>
  <si>
    <t xml:space="preserve">hrazení únikové cesty dl.50m, v.1m  </t>
  </si>
  <si>
    <t xml:space="preserve">ocel.hrazení dl.3m, v.1m u přechodu přes staveniště   </t>
  </si>
  <si>
    <t>odpověď: Expanzní systém Olymp je stávající a dle tech. podkladů vyhoví svým výkonem na nový zdroj tepla a rozšíření systému. Je nutné provést nové napojení, jeho seřízení a zaregulování v rámci nové kotelny.</t>
  </si>
  <si>
    <t>Ve výkaze výměr ÚT se nachází položka na řádku č. 104 s názvem „Expanzní a dopouštěcí automat pro výkon 400 kW (stávající)“. Jedná se pouze o montáž stávajícího zařízení nebo se položka nemá oceňovat vůbec?</t>
  </si>
  <si>
    <t>Dopravní značka svislá veliká IZ 5a ocelová, dodávka a montáž</t>
  </si>
  <si>
    <t>Dopravní značka svislá veliká IP12 ocelová, dodávka a montáž</t>
  </si>
  <si>
    <t>Dopravní značka svislá veliká IZ 5b ocelová, dodávka a montáž</t>
  </si>
  <si>
    <t>Uchycení značek na sloupy dodávka a montáž</t>
  </si>
  <si>
    <t>Ocelové sloupky pro uchycení značek dodávka a montáž</t>
  </si>
  <si>
    <t>Betonová patka pro osazení ocelového slouku dodávka a montáž</t>
  </si>
  <si>
    <t>Demontáž dopravní značky svislé vč.ocel.sloupku a likvidace na skládce</t>
  </si>
  <si>
    <t>Demontáž dopravní značky svislé na lampě a likvidace na skládce</t>
  </si>
  <si>
    <t>Vododrovné dopravní značení V10a</t>
  </si>
  <si>
    <t>Vododrovné dopravní značení V10b</t>
  </si>
  <si>
    <t>Vododrovné dopravní značení V10f vč.symbolu 01</t>
  </si>
  <si>
    <t>Dopravní značka svislá veliká ocelová, dodávka a montáž</t>
  </si>
  <si>
    <t xml:space="preserve">Vododrovné dopravní značení V4 </t>
  </si>
  <si>
    <t>Předznačení vodorovného liniového značení - čáry, proužky</t>
  </si>
  <si>
    <t>Předzančení vodorovného - symboly, číslice, nápisy</t>
  </si>
  <si>
    <t>Zařizovací předměty jsou vyspecifikovány v seznamu zařizováků</t>
  </si>
  <si>
    <t>SCH916050001 - MAYA MINI/1627/E27/50W/rovné sklo/SON-T/KP dodávka a montáž</t>
  </si>
  <si>
    <t>SCH910050402 - NANO 1/2050/E27/50W/SON-T/KP/hliník+plast/vertikální uchycení D60/AKZO 900 dodávka a montáž</t>
  </si>
  <si>
    <t>Kónický stožár výška 5m nad zemí + vetknutí 0,8m, horní průměr 60mm, stěna 3mm, 1x dvířka (C-lišta) 2x kabelový otvor, žárový Zn + AKZO včetně bet. základu dodávka a montáž</t>
  </si>
  <si>
    <t>Kónický stožár výška 4m nad zemí + vetknutí 0,8m, horní průměr 60mm, stěna 3mm, plastický vrchní kryt, spigot 10cm s deskou 60 x 60 mm (tlouška 6mm) pro Maya svítidlo, 1x dvířka (C-lišta) 2x kabelový otvor, žárový Zn + AKZO včetně bet. základu dodávka a montáž</t>
  </si>
  <si>
    <r>
      <t xml:space="preserve">zemnící kabel FeZn </t>
    </r>
    <r>
      <rPr>
        <sz val="11"/>
        <rFont val="Calibri"/>
        <family val="2"/>
        <charset val="238"/>
      </rPr>
      <t>Ø</t>
    </r>
    <r>
      <rPr>
        <sz val="11"/>
        <rFont val="Times New Roman"/>
        <family val="1"/>
      </rPr>
      <t>10mm dodávka a montáž</t>
    </r>
  </si>
  <si>
    <t>el.výzbroj stožáru, svorkovnice SCHM 1,5-25mm dodávka a montáž</t>
  </si>
  <si>
    <t>přeložka kabeláž CYKY 4Jx10mm2 dodávka a montáž</t>
  </si>
  <si>
    <t>zához jámy třída zeminy 4</t>
  </si>
  <si>
    <t>kabelové lože 2x10cm kopaný písek šíře do 65cm</t>
  </si>
  <si>
    <t>výstražná folie š.30cm</t>
  </si>
  <si>
    <t>sonda na kabelové trase</t>
  </si>
  <si>
    <t>roura korugovaná kopoflex prům.50mm/41 chránička</t>
  </si>
  <si>
    <t>výkop kabel.rýhy š.35cm hl.prům.75cm,  v terénu š.0,35x hl.0,8m dl.60m + š.0,3 x hl.0,7m dl.26m v komunikaci</t>
  </si>
  <si>
    <t>rozebrání zám.bet.dlažby chodníku a zpětné zadláždění  š.0,3xhl.0,5m dl.14m</t>
  </si>
  <si>
    <t>svodový kabel CYKY 3x2,5mm dodávka a montáž</t>
  </si>
  <si>
    <t xml:space="preserve">ve výkazu výměr je navíc oproti výkresům výměna svítidel typu S16 v m.č.2.1-2.4 a 3.1-3.4 v počtu 90ks a typu S17 v m.č.2.5 a 3.5 v počtu 6 ks  </t>
  </si>
  <si>
    <t>uniková cesta demontáž a likvidace ocelového oplocení hřiště š.2m v.5m</t>
  </si>
  <si>
    <t xml:space="preserve">15-20čl. 500/200 </t>
  </si>
  <si>
    <t>Nové články po revizi stávajících těles 500/110</t>
  </si>
  <si>
    <t xml:space="preserve">Nátěry litinových článků těles základní po revizi </t>
  </si>
  <si>
    <t>Nátěry litinových článků těles černá matná barva Antrhrazit Metalic po revizi</t>
  </si>
  <si>
    <t>Klávesnice - systémová</t>
  </si>
  <si>
    <t>Expander 8 vstupů</t>
  </si>
  <si>
    <t>Magnetický kontakt (dle dveří a oken, nejlépe zápustný)</t>
  </si>
  <si>
    <t>Montážní a propojovací krabice s ochranným kontaktem - pod omítku</t>
  </si>
  <si>
    <t>Prostorový pasivní infračervený detektor pro náročné prostředí, PDM I12</t>
  </si>
  <si>
    <t>Siréna vnitřní</t>
  </si>
  <si>
    <t>Siréna venkovní s blikačem a akumulátorem 2Ah</t>
  </si>
  <si>
    <t>01.39</t>
  </si>
  <si>
    <t>01.40</t>
  </si>
  <si>
    <t>01.41</t>
  </si>
  <si>
    <t>01.42</t>
  </si>
  <si>
    <t>11.26</t>
  </si>
  <si>
    <t>11.27</t>
  </si>
  <si>
    <t>11.28</t>
  </si>
  <si>
    <t>11.29</t>
  </si>
  <si>
    <t>11.30</t>
  </si>
  <si>
    <t>11.31</t>
  </si>
  <si>
    <t>11.32</t>
  </si>
  <si>
    <t>109a</t>
  </si>
  <si>
    <t>109b</t>
  </si>
  <si>
    <t>109c</t>
  </si>
  <si>
    <t>109d</t>
  </si>
  <si>
    <t>"viz. výkres č. 3.7.a"  2</t>
  </si>
  <si>
    <t>"viz. výkres č. 3.7.a"  4</t>
  </si>
  <si>
    <t>"viz. výkres č. 3.7.a"  14</t>
  </si>
  <si>
    <t>"viz. výkres č. 3.7.b"  10</t>
  </si>
  <si>
    <t>109e</t>
  </si>
  <si>
    <t>"viz. výkres č. 3.7.b"  4</t>
  </si>
  <si>
    <t>109f</t>
  </si>
  <si>
    <t>"viz. výkres č. 3.7.b"  11,94</t>
  </si>
  <si>
    <t>109g</t>
  </si>
  <si>
    <t>"viz. výkres č. 3.7.b"  15,12</t>
  </si>
  <si>
    <t xml:space="preserve">Montáž zateplení vnějších stěn z polystyrénových desek tl do 80 mm  vč. TI zátky,  zakládací lišty, soklové lišty, začišťovací lišty, ukončovací lišty, kotevního systému, lepidla a perlinky    </t>
  </si>
  <si>
    <t xml:space="preserve">Montáž zateplení vnějších stěn z polystyrénových desek tl do 120 mm vč. TI zátky zakládací lišty, soklové lišty, začišťovací lišty, ukončovací lišty, kotevního systému, lepidla a perlinky    </t>
  </si>
  <si>
    <t xml:space="preserve">Montáž zateplení vnějších stěn z polystyrénových desek tl přes 240 mm vč. TI zátky, zakládací lišty, soklové lišty, začišťovací lišty, ukončovací lišty, kotevního systému, lepidla a perlinky     </t>
  </si>
  <si>
    <t xml:space="preserve">Montáž zateplení vnějších stěn z polystyrénových desek tl do 160 mm vč. TI zátky, zakládací lišty, soklové lišty, začišťovací lišty, ukončovací lišty, kotevního systému, lepidla a perlinky     </t>
  </si>
  <si>
    <t>Doplnění a srovnání průvlaku na celkovou výšku 120mm obsahuje odstranění omítky, očištění povrchu, adhezní můstek, penetrace, montáž a materiál  EPS tl.cca 60mm lepidlo</t>
  </si>
  <si>
    <t>Zaštukování zvýšení průvlaku navazující na hlavici vč. perlinky a lepidla přetažení celého průvlaku v.120mm</t>
  </si>
  <si>
    <t xml:space="preserve">Montáž zateplení vnějších stěn z minerální vlny s podélnou orientací vláken tl přes 160 mm vč. TI zátky,  zakládací lišty, soklové lišty, začišťovací lišty, ukončovací lišty, kotevního systému, lepidla a perlinky        </t>
  </si>
  <si>
    <t xml:space="preserve">Montáž zateplení vnějších stěn z polystyrénových desek tl do 200 mm vč. TI zátky,  zakládací lišty, soklové lišty, začišťovací lišty, ukončovací lišty, kotevního systému, lepidla a perlinky      </t>
  </si>
  <si>
    <t xml:space="preserve">Štukové práce na původních pilastrech A v.3,6m na 1np, odstranění povrchové úpravy,  vyspravení štukaterských prvků pilatrů, hlavice sádrou a pilastyr se soklem štukem </t>
  </si>
  <si>
    <t>Štukatérské práce - doplnění kompletní profilace pilastru B v.3,6m na 1np z jedné strany, štuk sokl, sádra hlavice, hlavice upravena prodyšným mal.nátěrem a sloup se soklem opatřen olejovým nátěrem vč. odstranění nátěru částeč. malby částečně olej  v poměru 1:5</t>
  </si>
  <si>
    <t>úprava 9.3.2016</t>
  </si>
  <si>
    <t>276a</t>
  </si>
  <si>
    <t>276b</t>
  </si>
  <si>
    <t>277a</t>
  </si>
  <si>
    <t>277b</t>
  </si>
  <si>
    <t xml:space="preserve">Montáž akustických obkladů  stropů z desek RIGITON 8/18 vč typového stavěcího třmenu podhledu, stropní hřeb , min vlny 50 mm objem hmot 12-15kg/m3, montážní profil FeZn plech, kotvy desek podhledu, napojovací těsnění, lepidlo na spáry, finální tmel, po kraji plochy pás plného SDK 200mm ( viz tabulka skladby S20)   </t>
  </si>
  <si>
    <t xml:space="preserve">Montáž akustických obkladů  stropů z desek RIGITON 8/18 vč typového stavěcího třmenu podhledu, stropní hřeb, min vlny 50 mm objem hmot 12-15kg/m3, mont profil, křížové spojky , FeZn plech,nosný profil , FeZn plech, kotvy desek podhledu, napojovací těsnění, lepidlo na spáry, finální tmel, po kraji plochy pás plného SDK 200mm ( viz tabulka skladby S21)   </t>
  </si>
  <si>
    <t xml:space="preserve">Montáž akustických obkladů  stropů z desek RIGITON 8/18 vč typového stavěcího třmenu podhledu , stropní hřeb, min vlny 50 mm objem hmot 12-15kg/m3, mont profil, křížové spojky , FeZn plech nosný profil , FeZn plech, kotvy desek podhledu, napojovací těsnění, lepidlo na spáry, finální tmel, po kraji plochy pás plného SDK 200mm ( viz tabulka skladby S22)   </t>
  </si>
  <si>
    <t>S22 58,8</t>
  </si>
  <si>
    <t xml:space="preserve">Montáž akustických obkladů  stěn z desek RIGITON 8/18 vč typového stavěcího třmenu, min vlny 50 mm objem hmot 12-15kg/m3,  FeZn plech,nosný profil , FeZn plech, kotvy desek do stěn, napojovací těsnění, lepidlo na spáry, finální tmel, po kraji plochy pás plného SDK 200mm ( viz tabulka skladby S20x)     </t>
  </si>
  <si>
    <t>278a</t>
  </si>
  <si>
    <t>278b</t>
  </si>
  <si>
    <t xml:space="preserve">Montáž akustických obkladů stěn z desek RIGITON 8/18 vč typového stavěcího třmenu, min vlny 50 mm objem hmot 12-15kg/m3, nosný profil , FeZn plech, kotvy desek do stěn, napojovací těsnění, lepidlo na spáry, finální tmel, po kraji plochy pás plného SDK 200mm ( viz tabulka skladby S23)       </t>
  </si>
  <si>
    <t>S23 33,08</t>
  </si>
  <si>
    <t>Štukatérské práce - doplnění komletní  profilace na sloupu C v.3,6m na 1np ze dvou stran štuk sokl, sádra hlavice hlavice upravena prodyšným mal.nátěrem a sloup se soklem opatřen olejovým nátěrem vč. odstranění nátěru částeč. malby částečně olej  v poměru 1:5</t>
  </si>
  <si>
    <t>Štukatérské práce - Doplnění kompletní profilace na celém pilastru D v.3,74m, 2np, sádra hlavice hlavice upravena prodyšným mal.nátěrem a sloup se soklem opatřen olejovým nátěrem vč. odstranění nátěru částeč. malby částečně olej  v poměru 1:5</t>
  </si>
  <si>
    <t>Štukatérské práce - Doplnění kompletní profilace na rohovém pilastru E z obou stran v.3,74m, 2np, sádra hlavice hlavice upravena prodyšným mal.nátěrem a sloup se soklem opatřen olejovým nátěrem vč. odstranění nátěru částeč. malby částečně olej  v poměru 1:5</t>
  </si>
  <si>
    <t>D + M  Ocelové zábradlí sloupkové vedlejšího schodiště ve staré škole  2,6mv.0,9m; 1m v.1m+ 1,4m madlo vč.kotvení</t>
  </si>
  <si>
    <t>D + M  Ocelové zábradlí sloupkové na pomoc.schodišti ve staré škole 4m + 3m +0,2m  v.0,9m; 1m v.1m vč.kotvení</t>
  </si>
  <si>
    <t>S20 vodorovný obklad 1.24 a 1.25 472,3</t>
  </si>
  <si>
    <t>S20x svislý obklad boky světlíků 1.24 a 1.25 104,0</t>
  </si>
  <si>
    <t>S21 1.1,1.2,1.3,1.4,3.52,3.53  311,0</t>
  </si>
  <si>
    <t>úprava 16.2.2016</t>
  </si>
  <si>
    <t>úprava 24.2.2016</t>
  </si>
  <si>
    <t xml:space="preserve">úprava </t>
  </si>
  <si>
    <t xml:space="preserve">Podlahy z barevného litého teraca zřízení podlahy klasická tl 20 mm materiál + montáž , na chodbách je světle šedá plocha ohraničena bordurou z klasické bílé mozaiky z mramorových kostek a lemem černého teraca , umývárnách šedé teraco dle půdorysných schémat viz.skladby podlah    </t>
  </si>
  <si>
    <t>302a</t>
  </si>
  <si>
    <t>302b</t>
  </si>
  <si>
    <t xml:space="preserve">1.24 ochrana lamely průvlaku 3,5   </t>
  </si>
  <si>
    <t xml:space="preserve">Obklad kovových kcí protipožární deskou Promatect H25 mm se systémem kotvení a utěsnění   </t>
  </si>
  <si>
    <t xml:space="preserve">Obklad kovových kcí protipožární deskou Promatect H 40mm se systémem kotvení a utěsnění, přesah desek 100 mm  </t>
  </si>
  <si>
    <t>Z60</t>
  </si>
  <si>
    <t xml:space="preserve">D+M Ocelové madlo na schodech do zahrady v dostavbě dl.2,5m vč.kotvení
</t>
  </si>
  <si>
    <t>DEM+MON Přesunutí ocelové konstrukce pro  potrubí UT a ZTI v podhledu na 1np staré školy</t>
  </si>
  <si>
    <t xml:space="preserve">D+M Větrací trubice do soklu staré školy včetně nerez sítky DN30mm dl.170mm </t>
  </si>
  <si>
    <t xml:space="preserve">D + M podlahy z prken lepených, tl  22 mm, š 120 mm, dl 1200-2000 mm  dub  III vč nátěru lakem   </t>
  </si>
  <si>
    <t>6.4.2016 doplnění textu</t>
  </si>
  <si>
    <t>Kompletní demontáž stávajícího výtahu typ OTIS E-line nosnost 400 kg vč. demontáže vystrojení strojovny výtahu vč. demontáže motoru, řízení, rozvaděče, protiváhy, vodítek, 4x šachtení dveře automatické teleskopické, kabelů, závěsů apod. výška šachty 16,9m, zdvih 12,1m počet stanic 4. Součástí položky je odvoz materiálu a zajištění ekologické likvidace odpadu.</t>
  </si>
  <si>
    <t xml:space="preserve">Umyvadlová bat.stoj.bezdoteková pro 2 vody - ozn.ZP2 dle seznamu zařizováků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</si>
</sst>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 #,##0\ &quot;Kč&quot;_-;\-* #,##0\ &quot;Kč&quot;_-;_-* &quot;-&quot;\ &quot;Kč&quot;_-;_-@_-"/>
    <numFmt numFmtId="44" formatCode="_-* #,##0.00\ &quot;Kč&quot;_-;\-* #,##0.00\ &quot;Kč&quot;_-;_-* &quot;-&quot;??\ &quot;Kč&quot;_-;_-@_-"/>
    <numFmt numFmtId="43" formatCode="_-* #,##0.00\ _K_č_-;\-* #,##0.00\ _K_č_-;_-* &quot;-&quot;??\ _K_č_-;_-@_-"/>
    <numFmt numFmtId="164" formatCode="#,##0.00_ ;[Red]\-#,##0.00\ "/>
    <numFmt numFmtId="165" formatCode="#,##0.000"/>
    <numFmt numFmtId="166" formatCode="#,##0;\-#,##0"/>
    <numFmt numFmtId="167" formatCode="#,##0.00;\-#,##0.00"/>
    <numFmt numFmtId="168" formatCode="###0;\-###0"/>
    <numFmt numFmtId="169" formatCode="0.00%;\-0.00%"/>
    <numFmt numFmtId="170" formatCode="###0.0;\-###0.0"/>
    <numFmt numFmtId="171" formatCode="_-* #,##0.0\ &quot;Kč&quot;_-;\-* #,##0.0\ &quot;Kč&quot;_-;_-* &quot;-&quot;?\ &quot;Kč&quot;_-;_-@_-"/>
    <numFmt numFmtId="172" formatCode="#,##0\ &quot;Kč&quot;"/>
    <numFmt numFmtId="173" formatCode="#,##0\ [$Sk-41B]"/>
    <numFmt numFmtId="174" formatCode="#,##0.000;\-#,##0.000"/>
    <numFmt numFmtId="175" formatCode="#,##0_ ;[Red]\-#,##0\ "/>
    <numFmt numFmtId="176" formatCode="#,##0.00000_ ;[Red]\-#,##0.00000\ "/>
    <numFmt numFmtId="177" formatCode="_-* #,##0\ _K_č_-;\-* #,##0\ _K_č_-;_-* &quot;- &quot;_K_č_-;_-@_-"/>
    <numFmt numFmtId="178" formatCode="#,##0_ ;\-#,##0\ "/>
    <numFmt numFmtId="179" formatCode="#,##0.00_ ;\-#,##0.00\ "/>
    <numFmt numFmtId="180" formatCode="#,##0.000_ ;\-#,##0.000\ "/>
    <numFmt numFmtId="181" formatCode="0.00_ ;[Red]\-0.00\ "/>
  </numFmts>
  <fonts count="116" x14ac:knownFonts="1">
    <font>
      <sz val="10"/>
      <name val="Arial CE"/>
      <charset val="238"/>
    </font>
    <font>
      <sz val="10"/>
      <name val="Arial CE"/>
      <family val="2"/>
      <charset val="238"/>
    </font>
    <font>
      <sz val="8"/>
      <name val="Arial CE"/>
      <family val="2"/>
      <charset val="238"/>
    </font>
    <font>
      <b/>
      <sz val="10"/>
      <name val="Arial CE"/>
      <family val="2"/>
      <charset val="238"/>
    </font>
    <font>
      <sz val="10"/>
      <name val="Arial CE"/>
      <family val="2"/>
      <charset val="238"/>
    </font>
    <font>
      <b/>
      <sz val="10"/>
      <color indexed="13"/>
      <name val="Arial CE"/>
      <family val="2"/>
      <charset val="238"/>
    </font>
    <font>
      <sz val="10"/>
      <color indexed="9"/>
      <name val="Arial CE"/>
      <family val="2"/>
      <charset val="238"/>
    </font>
    <font>
      <b/>
      <sz val="11"/>
      <name val="Arial CE"/>
      <family val="2"/>
      <charset val="238"/>
    </font>
    <font>
      <sz val="8"/>
      <color indexed="8"/>
      <name val="Arial"/>
      <family val="2"/>
      <charset val="238"/>
    </font>
    <font>
      <b/>
      <sz val="10"/>
      <color theme="5" tint="0.59999389629810485"/>
      <name val="Arial CE"/>
      <family val="2"/>
      <charset val="238"/>
    </font>
    <font>
      <sz val="8"/>
      <name val="Arial CE"/>
      <family val="2"/>
      <charset val="238"/>
    </font>
    <font>
      <b/>
      <sz val="8"/>
      <name val="Arial CE"/>
      <family val="2"/>
      <charset val="238"/>
    </font>
    <font>
      <sz val="10"/>
      <name val="Arial Narrow"/>
      <family val="2"/>
      <charset val="238"/>
    </font>
    <font>
      <sz val="11"/>
      <name val="Times New Roman"/>
      <family val="1"/>
      <charset val="238"/>
    </font>
    <font>
      <sz val="7"/>
      <name val="Arial CE"/>
      <family val="2"/>
      <charset val="238"/>
    </font>
    <font>
      <sz val="10"/>
      <name val="Arial CE"/>
      <family val="2"/>
      <charset val="238"/>
    </font>
    <font>
      <sz val="10"/>
      <name val="Arial"/>
      <family val="2"/>
      <charset val="238"/>
    </font>
    <font>
      <sz val="10"/>
      <name val="Arial"/>
      <family val="2"/>
      <charset val="238"/>
    </font>
    <font>
      <b/>
      <sz val="18"/>
      <color indexed="10"/>
      <name val="Arial CE"/>
      <family val="2"/>
      <charset val="238"/>
    </font>
    <font>
      <sz val="8"/>
      <name val="Arial"/>
      <family val="2"/>
      <charset val="238"/>
    </font>
    <font>
      <sz val="7"/>
      <name val="Arial"/>
      <family val="2"/>
      <charset val="238"/>
    </font>
    <font>
      <b/>
      <sz val="10"/>
      <name val="Arial"/>
      <family val="2"/>
      <charset val="238"/>
    </font>
    <font>
      <b/>
      <sz val="12"/>
      <name val="Arial"/>
      <family val="2"/>
      <charset val="238"/>
    </font>
    <font>
      <b/>
      <sz val="8"/>
      <name val="Arial"/>
      <family val="2"/>
      <charset val="238"/>
    </font>
    <font>
      <b/>
      <sz val="10"/>
      <name val="Arial CE"/>
      <family val="2"/>
      <charset val="238"/>
    </font>
    <font>
      <b/>
      <sz val="8"/>
      <color indexed="81"/>
      <name val="Tahoma"/>
      <family val="2"/>
      <charset val="238"/>
    </font>
    <font>
      <sz val="8"/>
      <color indexed="81"/>
      <name val="Tahoma"/>
      <family val="2"/>
      <charset val="238"/>
    </font>
    <font>
      <sz val="10"/>
      <color rgb="FFFF0000"/>
      <name val="Arial CE"/>
      <family val="2"/>
      <charset val="238"/>
    </font>
    <font>
      <b/>
      <sz val="10"/>
      <color theme="3" tint="-0.249977111117893"/>
      <name val="Arial CE"/>
      <family val="2"/>
      <charset val="238"/>
    </font>
    <font>
      <sz val="10"/>
      <color theme="3" tint="-0.249977111117893"/>
      <name val="Arial CE"/>
      <family val="2"/>
      <charset val="238"/>
    </font>
    <font>
      <b/>
      <sz val="12"/>
      <color theme="3" tint="-0.249977111117893"/>
      <name val="Arial CE"/>
      <family val="2"/>
      <charset val="238"/>
    </font>
    <font>
      <i/>
      <sz val="12"/>
      <color theme="3" tint="-0.249977111117893"/>
      <name val="Arial CE"/>
      <family val="2"/>
      <charset val="238"/>
    </font>
    <font>
      <b/>
      <sz val="10"/>
      <color rgb="FF000000"/>
      <name val="Arial"/>
      <family val="2"/>
      <charset val="238"/>
    </font>
    <font>
      <b/>
      <sz val="9"/>
      <color rgb="FF000000"/>
      <name val="Arial"/>
      <family val="2"/>
      <charset val="238"/>
    </font>
    <font>
      <sz val="10"/>
      <color rgb="FF000000"/>
      <name val="Arial"/>
      <family val="2"/>
      <charset val="238"/>
    </font>
    <font>
      <b/>
      <sz val="12"/>
      <color rgb="FFFF0000"/>
      <name val="Arial CE"/>
      <family val="2"/>
      <charset val="238"/>
    </font>
    <font>
      <b/>
      <sz val="10"/>
      <color rgb="FFFFFF00"/>
      <name val="Arial CE"/>
      <family val="2"/>
      <charset val="238"/>
    </font>
    <font>
      <b/>
      <u/>
      <sz val="12"/>
      <color rgb="FFFF0000"/>
      <name val="Arial CE"/>
      <family val="2"/>
      <charset val="238"/>
    </font>
    <font>
      <sz val="8"/>
      <color rgb="FF000000"/>
      <name val="Arial"/>
      <family val="2"/>
      <charset val="238"/>
    </font>
    <font>
      <sz val="9"/>
      <color rgb="FF000000"/>
      <name val="Arial"/>
      <family val="2"/>
      <charset val="238"/>
    </font>
    <font>
      <b/>
      <sz val="11"/>
      <name val="Arial"/>
      <family val="2"/>
    </font>
    <font>
      <sz val="10"/>
      <name val="Arial"/>
      <family val="2"/>
    </font>
    <font>
      <b/>
      <sz val="10"/>
      <name val="Arial"/>
      <family val="2"/>
      <charset val="238"/>
    </font>
    <font>
      <sz val="9"/>
      <name val="Arial"/>
      <family val="2"/>
      <charset val="238"/>
    </font>
    <font>
      <b/>
      <sz val="11"/>
      <name val="Arial"/>
      <family val="2"/>
      <charset val="238"/>
    </font>
    <font>
      <b/>
      <sz val="11"/>
      <name val="Times New Roman"/>
      <family val="1"/>
    </font>
    <font>
      <sz val="11"/>
      <name val="Times New Roman"/>
      <family val="1"/>
    </font>
    <font>
      <sz val="10"/>
      <color indexed="12"/>
      <name val="Arial"/>
      <family val="2"/>
      <charset val="238"/>
    </font>
    <font>
      <vertAlign val="superscript"/>
      <sz val="11"/>
      <name val="Times New Roman"/>
      <family val="1"/>
    </font>
    <font>
      <b/>
      <sz val="10"/>
      <color indexed="12"/>
      <name val="Arial"/>
      <family val="2"/>
      <charset val="238"/>
    </font>
    <font>
      <b/>
      <sz val="11"/>
      <name val="Arial"/>
      <family val="2"/>
      <charset val="238"/>
    </font>
    <font>
      <b/>
      <sz val="10"/>
      <name val="Arial"/>
      <family val="2"/>
    </font>
    <font>
      <b/>
      <sz val="12"/>
      <name val="Times New Roman"/>
      <family val="1"/>
    </font>
    <font>
      <sz val="11"/>
      <name val="Symbol"/>
      <family val="1"/>
      <charset val="2"/>
    </font>
    <font>
      <b/>
      <sz val="11"/>
      <name val="Times New Roman"/>
      <family val="1"/>
      <charset val="238"/>
    </font>
    <font>
      <sz val="10"/>
      <color indexed="12"/>
      <name val="Arial"/>
      <family val="2"/>
      <charset val="238"/>
    </font>
    <font>
      <b/>
      <sz val="12"/>
      <name val="Arial CE"/>
      <family val="2"/>
      <charset val="238"/>
    </font>
    <font>
      <sz val="12"/>
      <name val="Arial CE"/>
      <family val="2"/>
      <charset val="238"/>
    </font>
    <font>
      <b/>
      <sz val="16"/>
      <name val="Arial CE"/>
      <family val="2"/>
      <charset val="238"/>
    </font>
    <font>
      <b/>
      <sz val="9"/>
      <name val="Arial Narrow"/>
      <family val="2"/>
      <charset val="238"/>
    </font>
    <font>
      <sz val="9"/>
      <name val="Arial Narrow"/>
      <family val="2"/>
      <charset val="238"/>
    </font>
    <font>
      <b/>
      <sz val="12"/>
      <name val="Tahoma"/>
      <family val="2"/>
      <charset val="238"/>
    </font>
    <font>
      <b/>
      <sz val="10"/>
      <name val="Tahoma"/>
      <family val="2"/>
      <charset val="238"/>
    </font>
    <font>
      <sz val="10"/>
      <name val="Tahoma"/>
      <family val="2"/>
      <charset val="238"/>
    </font>
    <font>
      <sz val="11"/>
      <name val="Arial"/>
      <family val="2"/>
      <charset val="238"/>
    </font>
    <font>
      <sz val="11"/>
      <name val="Arial Narrow"/>
      <family val="2"/>
      <charset val="1"/>
    </font>
    <font>
      <sz val="11"/>
      <name val="Tahoma"/>
      <family val="2"/>
      <charset val="238"/>
    </font>
    <font>
      <b/>
      <sz val="14"/>
      <name val="Tahoma"/>
      <family val="2"/>
      <charset val="238"/>
    </font>
    <font>
      <b/>
      <u/>
      <sz val="11"/>
      <name val="Tahoma"/>
      <family val="2"/>
      <charset val="238"/>
    </font>
    <font>
      <b/>
      <sz val="11"/>
      <name val="Tahoma"/>
      <family val="2"/>
      <charset val="238"/>
    </font>
    <font>
      <sz val="10"/>
      <name val="Arial CE"/>
      <family val="2"/>
      <charset val="238"/>
    </font>
    <font>
      <b/>
      <u/>
      <sz val="12"/>
      <name val="Arial CE"/>
      <family val="2"/>
      <charset val="238"/>
    </font>
    <font>
      <b/>
      <u/>
      <sz val="10"/>
      <name val="Arial CE"/>
      <family val="2"/>
      <charset val="238"/>
    </font>
    <font>
      <u/>
      <sz val="10"/>
      <name val="Arial CE"/>
      <family val="2"/>
      <charset val="238"/>
    </font>
    <font>
      <b/>
      <i/>
      <sz val="10"/>
      <name val="Arial CE"/>
      <family val="2"/>
      <charset val="238"/>
    </font>
    <font>
      <sz val="9"/>
      <name val="Arial CE"/>
      <family val="2"/>
      <charset val="238"/>
    </font>
    <font>
      <b/>
      <sz val="9"/>
      <name val="Arial CE"/>
      <family val="2"/>
      <charset val="238"/>
    </font>
    <font>
      <sz val="10"/>
      <name val="Arial CE"/>
      <family val="2"/>
      <charset val="238"/>
    </font>
    <font>
      <b/>
      <sz val="9"/>
      <name val="Arial CE"/>
      <family val="2"/>
      <charset val="238"/>
    </font>
    <font>
      <sz val="8"/>
      <name val="Arial CE"/>
      <family val="2"/>
      <charset val="238"/>
    </font>
    <font>
      <sz val="9"/>
      <name val="Arial CE"/>
      <family val="2"/>
      <charset val="238"/>
    </font>
    <font>
      <b/>
      <sz val="11"/>
      <color indexed="18"/>
      <name val="Arial CE"/>
      <family val="2"/>
      <charset val="238"/>
    </font>
    <font>
      <b/>
      <sz val="10"/>
      <color indexed="18"/>
      <name val="Arial CE"/>
      <family val="2"/>
      <charset val="238"/>
    </font>
    <font>
      <sz val="8"/>
      <color indexed="63"/>
      <name val="Arial CE"/>
      <family val="2"/>
      <charset val="238"/>
    </font>
    <font>
      <i/>
      <sz val="8"/>
      <color indexed="12"/>
      <name val="Arial CE"/>
      <family val="2"/>
      <charset val="238"/>
    </font>
    <font>
      <sz val="8"/>
      <color indexed="20"/>
      <name val="Arial CE"/>
      <family val="2"/>
      <charset val="238"/>
    </font>
    <font>
      <sz val="8"/>
      <color indexed="61"/>
      <name val="Arial CE"/>
      <family val="2"/>
      <charset val="238"/>
    </font>
    <font>
      <b/>
      <sz val="11"/>
      <name val="Arial CE"/>
      <family val="2"/>
      <charset val="238"/>
    </font>
    <font>
      <sz val="8"/>
      <color indexed="63"/>
      <name val="Arial CE"/>
      <family val="2"/>
      <charset val="238"/>
    </font>
    <font>
      <b/>
      <sz val="14"/>
      <name val="Arial Narrow"/>
      <family val="2"/>
      <charset val="238"/>
    </font>
    <font>
      <b/>
      <sz val="11"/>
      <name val="Arial Narrow"/>
      <family val="2"/>
      <charset val="238"/>
    </font>
    <font>
      <b/>
      <sz val="12"/>
      <name val="Arial Narrow"/>
      <family val="2"/>
      <charset val="238"/>
    </font>
    <font>
      <b/>
      <sz val="10"/>
      <name val="Arial Narrow"/>
      <family val="2"/>
      <charset val="238"/>
    </font>
    <font>
      <i/>
      <sz val="8"/>
      <name val="Arial Narrow"/>
      <family val="2"/>
      <charset val="238"/>
    </font>
    <font>
      <sz val="8"/>
      <name val="Arial Narrow"/>
      <family val="2"/>
      <charset val="238"/>
    </font>
    <font>
      <b/>
      <sz val="8"/>
      <name val="Arial Narrow"/>
      <family val="2"/>
      <charset val="238"/>
    </font>
    <font>
      <sz val="14"/>
      <name val="Arial Narrow"/>
      <family val="2"/>
      <charset val="238"/>
    </font>
    <font>
      <i/>
      <sz val="10"/>
      <name val="Arial Narrow"/>
      <family val="2"/>
      <charset val="238"/>
    </font>
    <font>
      <sz val="10"/>
      <color rgb="FFFF0000"/>
      <name val="Arial"/>
      <family val="2"/>
      <charset val="238"/>
    </font>
    <font>
      <b/>
      <sz val="10"/>
      <color rgb="FFFF0000"/>
      <name val="Arial CE"/>
      <family val="2"/>
      <charset val="238"/>
    </font>
    <font>
      <i/>
      <sz val="10"/>
      <color rgb="FFFF0000"/>
      <name val="Arial CE"/>
      <family val="2"/>
      <charset val="238"/>
    </font>
    <font>
      <b/>
      <sz val="12"/>
      <color theme="0"/>
      <name val="Arial CE"/>
      <family val="2"/>
      <charset val="238"/>
    </font>
    <font>
      <sz val="10"/>
      <color rgb="FF00B0F0"/>
      <name val="Arial"/>
      <family val="2"/>
      <charset val="238"/>
    </font>
    <font>
      <sz val="10"/>
      <color theme="3" tint="0.39997558519241921"/>
      <name val="Arial"/>
      <family val="2"/>
      <charset val="238"/>
    </font>
    <font>
      <sz val="10"/>
      <color theme="3" tint="0.39997558519241921"/>
      <name val="Arial Narrow"/>
      <family val="2"/>
      <charset val="238"/>
    </font>
    <font>
      <sz val="10"/>
      <color theme="6" tint="-0.499984740745262"/>
      <name val="Arial"/>
      <family val="2"/>
      <charset val="238"/>
    </font>
    <font>
      <sz val="8"/>
      <color rgb="FFFF0000"/>
      <name val="Arial CE"/>
      <family val="2"/>
      <charset val="238"/>
    </font>
    <font>
      <b/>
      <sz val="8"/>
      <color rgb="FFFF0000"/>
      <name val="Arial CE"/>
      <family val="2"/>
      <charset val="238"/>
    </font>
    <font>
      <sz val="11"/>
      <color rgb="FFFF0000"/>
      <name val="Times New Roman"/>
      <family val="1"/>
    </font>
    <font>
      <sz val="11"/>
      <color rgb="FFFF0000"/>
      <name val="Symbol"/>
      <family val="1"/>
      <charset val="2"/>
    </font>
    <font>
      <sz val="11"/>
      <name val="Calibri"/>
      <family val="2"/>
      <charset val="238"/>
    </font>
    <font>
      <sz val="12"/>
      <name val="Times New Roman"/>
      <family val="1"/>
      <charset val="238"/>
    </font>
    <font>
      <b/>
      <sz val="11"/>
      <color rgb="FF000000"/>
      <name val="Arial"/>
      <family val="2"/>
      <charset val="238"/>
    </font>
    <font>
      <b/>
      <sz val="16"/>
      <name val="Tahoma"/>
      <family val="2"/>
      <charset val="238"/>
    </font>
    <font>
      <sz val="12"/>
      <color rgb="FF545454"/>
      <name val="Arial"/>
      <family val="2"/>
      <charset val="238"/>
    </font>
    <font>
      <sz val="10"/>
      <color rgb="FFFFFF00"/>
      <name val="Arial CE"/>
      <charset val="238"/>
    </font>
  </fonts>
  <fills count="20">
    <fill>
      <patternFill patternType="none"/>
    </fill>
    <fill>
      <patternFill patternType="gray125"/>
    </fill>
    <fill>
      <patternFill patternType="solid">
        <fgColor indexed="47"/>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2" tint="-9.9978637043366805E-2"/>
        <bgColor indexed="64"/>
      </patternFill>
    </fill>
    <fill>
      <gradientFill degree="90">
        <stop position="0">
          <color theme="2" tint="-0.74901577806939912"/>
        </stop>
        <stop position="0.5">
          <color theme="2" tint="-9.8025452436902985E-2"/>
        </stop>
        <stop position="1">
          <color theme="2" tint="-0.74901577806939912"/>
        </stop>
      </gradient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bgColor indexed="64"/>
      </patternFill>
    </fill>
    <fill>
      <patternFill patternType="solid">
        <fgColor indexed="22"/>
        <bgColor indexed="31"/>
      </patternFill>
    </fill>
    <fill>
      <patternFill patternType="solid">
        <fgColor indexed="1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39997558519241921"/>
        <bgColor indexed="64"/>
      </patternFill>
    </fill>
  </fills>
  <borders count="205">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style="medium">
        <color indexed="9"/>
      </top>
      <bottom style="medium">
        <color indexed="64"/>
      </bottom>
      <diagonal/>
    </border>
    <border>
      <left/>
      <right/>
      <top style="medium">
        <color indexed="9"/>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8"/>
      </left>
      <right style="medium">
        <color indexed="8"/>
      </right>
      <top style="medium">
        <color indexed="8"/>
      </top>
      <bottom style="medium">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indexed="8"/>
      </right>
      <top style="thin">
        <color indexed="8"/>
      </top>
      <bottom/>
      <diagonal/>
    </border>
    <border>
      <left style="medium">
        <color indexed="8"/>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thin">
        <color indexed="8"/>
      </left>
      <right/>
      <top style="hair">
        <color indexed="8"/>
      </top>
      <bottom style="hair">
        <color indexed="8"/>
      </bottom>
      <diagonal/>
    </border>
    <border>
      <left style="thin">
        <color indexed="8"/>
      </left>
      <right style="hair">
        <color indexed="8"/>
      </right>
      <top style="hair">
        <color indexed="8"/>
      </top>
      <bottom style="thin">
        <color indexed="8"/>
      </bottom>
      <diagonal/>
    </border>
    <border>
      <left/>
      <right/>
      <top/>
      <bottom style="hair">
        <color indexed="8"/>
      </bottom>
      <diagonal/>
    </border>
    <border>
      <left/>
      <right style="thin">
        <color indexed="8"/>
      </right>
      <top style="hair">
        <color indexed="8"/>
      </top>
      <bottom/>
      <diagonal/>
    </border>
    <border>
      <left/>
      <right style="thin">
        <color indexed="8"/>
      </right>
      <top/>
      <bottom style="hair">
        <color indexed="8"/>
      </bottom>
      <diagonal/>
    </border>
    <border>
      <left style="hair">
        <color indexed="8"/>
      </left>
      <right/>
      <top/>
      <bottom/>
      <diagonal/>
    </border>
    <border>
      <left style="thin">
        <color indexed="8"/>
      </left>
      <right style="hair">
        <color indexed="8"/>
      </right>
      <top style="hair">
        <color indexed="8"/>
      </top>
      <bottom/>
      <diagonal/>
    </border>
    <border>
      <left/>
      <right/>
      <top style="hair">
        <color indexed="8"/>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indexed="8"/>
      </bottom>
      <diagonal/>
    </border>
    <border>
      <left/>
      <right style="thick">
        <color rgb="FFFF0000"/>
      </right>
      <top/>
      <bottom style="thin">
        <color indexed="8"/>
      </bottom>
      <diagonal/>
    </border>
    <border>
      <left style="thick">
        <color rgb="FFFF0000"/>
      </left>
      <right/>
      <top style="thin">
        <color indexed="8"/>
      </top>
      <bottom/>
      <diagonal/>
    </border>
    <border>
      <left/>
      <right style="thick">
        <color rgb="FFFF0000"/>
      </right>
      <top style="thin">
        <color indexed="8"/>
      </top>
      <bottom/>
      <diagonal/>
    </border>
    <border>
      <left/>
      <right style="thick">
        <color rgb="FFFF0000"/>
      </right>
      <top style="medium">
        <color indexed="8"/>
      </top>
      <bottom/>
      <diagonal/>
    </border>
    <border>
      <left/>
      <right style="thick">
        <color rgb="FFFF0000"/>
      </right>
      <top/>
      <bottom style="medium">
        <color indexed="8"/>
      </bottom>
      <diagonal/>
    </border>
    <border>
      <left/>
      <right style="thick">
        <color rgb="FFFF0000"/>
      </right>
      <top style="medium">
        <color indexed="8"/>
      </top>
      <bottom style="medium">
        <color indexed="8"/>
      </bottom>
      <diagonal/>
    </border>
    <border>
      <left style="medium">
        <color indexed="8"/>
      </left>
      <right style="thick">
        <color rgb="FFFF0000"/>
      </right>
      <top style="medium">
        <color indexed="8"/>
      </top>
      <bottom style="medium">
        <color indexed="8"/>
      </bottom>
      <diagonal/>
    </border>
    <border>
      <left style="thick">
        <color rgb="FFFF0000"/>
      </left>
      <right/>
      <top style="thin">
        <color indexed="8"/>
      </top>
      <bottom style="thin">
        <color indexed="8"/>
      </bottom>
      <diagonal/>
    </border>
    <border>
      <left/>
      <right style="thick">
        <color rgb="FFFF0000"/>
      </right>
      <top style="thin">
        <color indexed="8"/>
      </top>
      <bottom style="thin">
        <color indexed="8"/>
      </bottom>
      <diagonal/>
    </border>
    <border>
      <left style="thick">
        <color rgb="FFFF0000"/>
      </left>
      <right/>
      <top style="thin">
        <color indexed="8"/>
      </top>
      <bottom style="hair">
        <color indexed="8"/>
      </bottom>
      <diagonal/>
    </border>
    <border>
      <left/>
      <right style="thick">
        <color rgb="FFFF0000"/>
      </right>
      <top style="thin">
        <color indexed="8"/>
      </top>
      <bottom style="hair">
        <color indexed="8"/>
      </bottom>
      <diagonal/>
    </border>
    <border>
      <left style="thick">
        <color rgb="FFFF0000"/>
      </left>
      <right/>
      <top style="hair">
        <color indexed="8"/>
      </top>
      <bottom style="thin">
        <color indexed="8"/>
      </bottom>
      <diagonal/>
    </border>
    <border>
      <left/>
      <right style="thick">
        <color rgb="FFFF0000"/>
      </right>
      <top style="hair">
        <color indexed="8"/>
      </top>
      <bottom style="thin">
        <color indexed="8"/>
      </bottom>
      <diagonal/>
    </border>
    <border>
      <left style="thick">
        <color rgb="FFFF0000"/>
      </left>
      <right style="hair">
        <color indexed="8"/>
      </right>
      <top style="hair">
        <color indexed="8"/>
      </top>
      <bottom style="hair">
        <color indexed="8"/>
      </bottom>
      <diagonal/>
    </border>
    <border>
      <left style="hair">
        <color indexed="8"/>
      </left>
      <right style="thick">
        <color rgb="FFFF0000"/>
      </right>
      <top style="hair">
        <color indexed="8"/>
      </top>
      <bottom style="hair">
        <color indexed="8"/>
      </bottom>
      <diagonal/>
    </border>
    <border>
      <left style="hair">
        <color indexed="8"/>
      </left>
      <right style="thick">
        <color rgb="FFFF0000"/>
      </right>
      <top style="hair">
        <color indexed="8"/>
      </top>
      <bottom/>
      <diagonal/>
    </border>
    <border>
      <left style="medium">
        <color indexed="64"/>
      </left>
      <right style="thick">
        <color rgb="FFFF0000"/>
      </right>
      <top style="medium">
        <color indexed="64"/>
      </top>
      <bottom style="medium">
        <color indexed="64"/>
      </bottom>
      <diagonal/>
    </border>
    <border>
      <left style="thick">
        <color rgb="FFFF0000"/>
      </left>
      <right style="hair">
        <color indexed="8"/>
      </right>
      <top style="hair">
        <color indexed="8"/>
      </top>
      <bottom/>
      <diagonal/>
    </border>
    <border>
      <left style="hair">
        <color indexed="8"/>
      </left>
      <right style="thick">
        <color rgb="FFFF0000"/>
      </right>
      <top/>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diagonal/>
    </border>
    <border>
      <left/>
      <right style="thick">
        <color rgb="FFFF0000"/>
      </right>
      <top/>
      <bottom style="hair">
        <color indexed="8"/>
      </bottom>
      <diagonal/>
    </border>
    <border>
      <left style="hair">
        <color indexed="8"/>
      </left>
      <right style="thick">
        <color rgb="FFFF0000"/>
      </right>
      <top/>
      <bottom style="hair">
        <color indexed="8"/>
      </bottom>
      <diagonal/>
    </border>
    <border>
      <left/>
      <right/>
      <top/>
      <bottom style="thick">
        <color rgb="FFFF0000"/>
      </bottom>
      <diagonal/>
    </border>
    <border>
      <left style="thin">
        <color indexed="8"/>
      </left>
      <right/>
      <top/>
      <bottom style="thick">
        <color rgb="FFFF0000"/>
      </bottom>
      <diagonal/>
    </border>
    <border>
      <left style="hair">
        <color indexed="8"/>
      </left>
      <right/>
      <top/>
      <bottom style="thick">
        <color rgb="FFFF0000"/>
      </bottom>
      <diagonal/>
    </border>
    <border>
      <left style="hair">
        <color indexed="8"/>
      </left>
      <right style="thick">
        <color rgb="FFFF0000"/>
      </right>
      <top/>
      <bottom style="thick">
        <color rgb="FFFF0000"/>
      </bottom>
      <diagonal/>
    </border>
    <border>
      <left style="medium">
        <color indexed="64"/>
      </left>
      <right/>
      <top/>
      <bottom style="medium">
        <color indexed="9"/>
      </bottom>
      <diagonal/>
    </border>
    <border>
      <left/>
      <right/>
      <top/>
      <bottom style="medium">
        <color indexed="9"/>
      </bottom>
      <diagonal/>
    </border>
    <border>
      <left style="thin">
        <color indexed="64"/>
      </left>
      <right/>
      <top/>
      <bottom/>
      <diagonal/>
    </border>
    <border>
      <left style="thin">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bottom style="medium">
        <color indexed="8"/>
      </bottom>
      <diagonal/>
    </border>
    <border>
      <left/>
      <right style="thin">
        <color indexed="8"/>
      </right>
      <top style="medium">
        <color indexed="8"/>
      </top>
      <bottom style="hair">
        <color indexed="8"/>
      </bottom>
      <diagonal/>
    </border>
    <border>
      <left style="thin">
        <color indexed="8"/>
      </left>
      <right style="thin">
        <color indexed="8"/>
      </right>
      <top style="medium">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double">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8"/>
      </left>
      <right style="hair">
        <color indexed="8"/>
      </right>
      <top style="hair">
        <color indexed="8"/>
      </top>
      <bottom/>
      <diagonal/>
    </border>
    <border>
      <left style="hair">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thick">
        <color rgb="FFFF0000"/>
      </bottom>
      <diagonal/>
    </border>
    <border>
      <left/>
      <right style="double">
        <color rgb="FFFF0000"/>
      </right>
      <top/>
      <bottom style="thick">
        <color rgb="FFFF0000"/>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15">
    <xf numFmtId="0" fontId="0" fillId="0" borderId="0"/>
    <xf numFmtId="4" fontId="4" fillId="0" borderId="0" applyBorder="0" applyProtection="0">
      <protection locked="0"/>
    </xf>
    <xf numFmtId="4" fontId="4" fillId="2" borderId="0"/>
    <xf numFmtId="0" fontId="8" fillId="0" borderId="0"/>
    <xf numFmtId="49" fontId="4" fillId="0" borderId="1" applyBorder="0" applyProtection="0">
      <alignment horizontal="left"/>
    </xf>
    <xf numFmtId="165" fontId="4" fillId="0" borderId="0" applyBorder="0" applyProtection="0"/>
    <xf numFmtId="49" fontId="7" fillId="0" borderId="0" applyBorder="0" applyProtection="0"/>
    <xf numFmtId="0" fontId="4" fillId="0" borderId="1" applyBorder="0" applyProtection="0">
      <alignment horizontal="left"/>
      <protection locked="0"/>
    </xf>
    <xf numFmtId="0" fontId="3" fillId="0" borderId="0" applyBorder="0" applyProtection="0">
      <alignment horizontal="left"/>
    </xf>
    <xf numFmtId="9" fontId="1" fillId="0" borderId="0" applyFont="0" applyFill="0" applyBorder="0" applyAlignment="0" applyProtection="0"/>
    <xf numFmtId="0" fontId="1" fillId="0" borderId="0"/>
    <xf numFmtId="0" fontId="15" fillId="0" borderId="0"/>
    <xf numFmtId="0" fontId="1" fillId="0" borderId="0"/>
    <xf numFmtId="43" fontId="77" fillId="0" borderId="0" applyFont="0" applyFill="0" applyBorder="0" applyAlignment="0" applyProtection="0"/>
    <xf numFmtId="44" fontId="77" fillId="0" borderId="0" applyFont="0" applyFill="0" applyBorder="0" applyAlignment="0" applyProtection="0"/>
  </cellStyleXfs>
  <cellXfs count="920">
    <xf numFmtId="0" fontId="0" fillId="0" borderId="0" xfId="0"/>
    <xf numFmtId="0" fontId="0" fillId="0" borderId="2" xfId="0" applyBorder="1"/>
    <xf numFmtId="0" fontId="5" fillId="3" borderId="10" xfId="0" applyFont="1" applyFill="1" applyBorder="1"/>
    <xf numFmtId="0" fontId="5" fillId="3" borderId="11" xfId="0" applyFont="1" applyFill="1" applyBorder="1"/>
    <xf numFmtId="0" fontId="5" fillId="3" borderId="31" xfId="0" applyFont="1" applyFill="1" applyBorder="1"/>
    <xf numFmtId="164" fontId="5" fillId="3" borderId="32" xfId="0" applyNumberFormat="1" applyFont="1" applyFill="1" applyBorder="1"/>
    <xf numFmtId="0" fontId="4" fillId="4" borderId="27" xfId="0" applyFont="1" applyFill="1" applyBorder="1"/>
    <xf numFmtId="0" fontId="4" fillId="5" borderId="19" xfId="0" applyFont="1" applyFill="1" applyBorder="1"/>
    <xf numFmtId="0" fontId="4" fillId="5" borderId="29" xfId="0" applyFont="1" applyFill="1" applyBorder="1"/>
    <xf numFmtId="164" fontId="4" fillId="5" borderId="30" xfId="0" applyNumberFormat="1" applyFont="1" applyFill="1" applyBorder="1"/>
    <xf numFmtId="0" fontId="4" fillId="5" borderId="21" xfId="0" applyFont="1" applyFill="1" applyBorder="1"/>
    <xf numFmtId="0" fontId="4" fillId="5" borderId="33" xfId="0" applyFont="1" applyFill="1" applyBorder="1"/>
    <xf numFmtId="164" fontId="4" fillId="5" borderId="2" xfId="0" applyNumberFormat="1" applyFont="1" applyFill="1" applyBorder="1"/>
    <xf numFmtId="0" fontId="4" fillId="5" borderId="23" xfId="0" applyFont="1" applyFill="1" applyBorder="1"/>
    <xf numFmtId="0" fontId="4" fillId="5" borderId="35" xfId="0" applyFont="1" applyFill="1" applyBorder="1"/>
    <xf numFmtId="0" fontId="4" fillId="5" borderId="22" xfId="0" applyFont="1" applyFill="1" applyBorder="1"/>
    <xf numFmtId="0" fontId="4" fillId="5" borderId="25" xfId="0" applyFont="1" applyFill="1" applyBorder="1"/>
    <xf numFmtId="0" fontId="4" fillId="5" borderId="0" xfId="0" applyFont="1" applyFill="1" applyBorder="1"/>
    <xf numFmtId="0" fontId="4" fillId="5" borderId="38" xfId="0" applyFont="1" applyFill="1" applyBorder="1"/>
    <xf numFmtId="0" fontId="4" fillId="5" borderId="39" xfId="0" applyFont="1" applyFill="1" applyBorder="1"/>
    <xf numFmtId="0" fontId="4" fillId="5" borderId="40" xfId="0" applyFont="1" applyFill="1" applyBorder="1"/>
    <xf numFmtId="164" fontId="4" fillId="5" borderId="8" xfId="0" applyNumberFormat="1" applyFont="1" applyFill="1" applyBorder="1"/>
    <xf numFmtId="164" fontId="4" fillId="5" borderId="42" xfId="0" applyNumberFormat="1" applyFont="1" applyFill="1" applyBorder="1"/>
    <xf numFmtId="0" fontId="4" fillId="5" borderId="44" xfId="0" applyFont="1" applyFill="1" applyBorder="1"/>
    <xf numFmtId="164" fontId="4" fillId="5" borderId="33" xfId="0" applyNumberFormat="1" applyFont="1" applyFill="1" applyBorder="1"/>
    <xf numFmtId="0" fontId="9" fillId="4" borderId="27" xfId="0" applyFont="1" applyFill="1" applyBorder="1"/>
    <xf numFmtId="164" fontId="9" fillId="4" borderId="27" xfId="0" applyNumberFormat="1" applyFont="1" applyFill="1" applyBorder="1"/>
    <xf numFmtId="9" fontId="9" fillId="4" borderId="27" xfId="9" applyFont="1" applyFill="1" applyBorder="1"/>
    <xf numFmtId="0" fontId="4" fillId="4" borderId="26" xfId="0" applyFont="1" applyFill="1" applyBorder="1"/>
    <xf numFmtId="164" fontId="0" fillId="0" borderId="0" xfId="0" applyNumberFormat="1"/>
    <xf numFmtId="0" fontId="1" fillId="5" borderId="22" xfId="0" applyFont="1" applyFill="1" applyBorder="1"/>
    <xf numFmtId="0" fontId="1" fillId="5" borderId="21" xfId="0" applyFont="1" applyFill="1" applyBorder="1"/>
    <xf numFmtId="0" fontId="1" fillId="5" borderId="33" xfId="0" applyFont="1" applyFill="1" applyBorder="1"/>
    <xf numFmtId="164" fontId="1" fillId="5" borderId="30" xfId="0" applyNumberFormat="1" applyFont="1" applyFill="1" applyBorder="1"/>
    <xf numFmtId="164" fontId="1" fillId="5" borderId="2" xfId="0" applyNumberFormat="1" applyFont="1" applyFill="1" applyBorder="1"/>
    <xf numFmtId="0" fontId="0" fillId="0" borderId="0" xfId="0" applyAlignment="1">
      <alignment vertical="center"/>
    </xf>
    <xf numFmtId="0" fontId="0" fillId="0" borderId="0" xfId="0" applyAlignment="1" applyProtection="1">
      <alignment horizontal="left" vertical="top"/>
      <protection locked="0"/>
    </xf>
    <xf numFmtId="0" fontId="0" fillId="0" borderId="0" xfId="0" applyFont="1" applyAlignment="1" applyProtection="1">
      <alignment horizontal="left" vertical="top"/>
      <protection locked="0"/>
    </xf>
    <xf numFmtId="0" fontId="9" fillId="4" borderId="0" xfId="0" applyFont="1" applyFill="1" applyBorder="1"/>
    <xf numFmtId="164" fontId="9" fillId="4" borderId="0" xfId="0" applyNumberFormat="1" applyFont="1" applyFill="1" applyBorder="1"/>
    <xf numFmtId="9" fontId="9" fillId="4" borderId="0" xfId="9" applyFont="1" applyFill="1" applyBorder="1"/>
    <xf numFmtId="0" fontId="4" fillId="5" borderId="24" xfId="0" applyFont="1" applyFill="1" applyBorder="1"/>
    <xf numFmtId="164" fontId="4" fillId="5" borderId="34" xfId="0" applyNumberFormat="1" applyFont="1" applyFill="1" applyBorder="1"/>
    <xf numFmtId="0" fontId="17" fillId="0" borderId="50" xfId="0" applyFont="1" applyBorder="1" applyAlignment="1" applyProtection="1">
      <alignment horizontal="left"/>
    </xf>
    <xf numFmtId="0" fontId="17" fillId="0" borderId="52" xfId="0" applyFont="1" applyBorder="1" applyAlignment="1" applyProtection="1">
      <alignment horizontal="left"/>
    </xf>
    <xf numFmtId="0" fontId="17" fillId="0" borderId="55" xfId="0" applyFont="1" applyBorder="1" applyAlignment="1" applyProtection="1">
      <alignment horizontal="left"/>
    </xf>
    <xf numFmtId="0" fontId="19" fillId="0" borderId="56" xfId="0" applyFont="1" applyBorder="1" applyAlignment="1" applyProtection="1">
      <alignment horizontal="left" vertical="center"/>
    </xf>
    <xf numFmtId="0" fontId="10" fillId="0" borderId="58" xfId="0" applyFont="1" applyBorder="1" applyAlignment="1" applyProtection="1">
      <alignment horizontal="left" vertical="center"/>
    </xf>
    <xf numFmtId="0" fontId="19" fillId="0" borderId="61" xfId="0" applyFont="1" applyBorder="1" applyAlignment="1" applyProtection="1">
      <alignment horizontal="left" vertical="center"/>
    </xf>
    <xf numFmtId="0" fontId="10" fillId="0" borderId="57" xfId="0" applyFont="1" applyBorder="1" applyAlignment="1" applyProtection="1">
      <alignment horizontal="left" vertical="center"/>
    </xf>
    <xf numFmtId="0" fontId="10" fillId="0" borderId="62" xfId="0" applyFont="1" applyBorder="1" applyAlignment="1" applyProtection="1">
      <alignment horizontal="left" vertical="center"/>
    </xf>
    <xf numFmtId="0" fontId="19" fillId="0" borderId="61" xfId="0" applyFont="1" applyBorder="1" applyAlignment="1" applyProtection="1">
      <alignment horizontal="left" vertical="top"/>
    </xf>
    <xf numFmtId="0" fontId="10" fillId="0" borderId="48" xfId="0" applyFont="1" applyBorder="1" applyAlignment="1" applyProtection="1">
      <alignment horizontal="left" vertical="center"/>
    </xf>
    <xf numFmtId="0" fontId="19" fillId="0" borderId="67" xfId="0" applyFont="1" applyBorder="1" applyAlignment="1" applyProtection="1">
      <alignment horizontal="left" vertical="center"/>
    </xf>
    <xf numFmtId="0" fontId="19" fillId="0" borderId="69" xfId="0" applyFont="1" applyBorder="1" applyAlignment="1" applyProtection="1">
      <alignment horizontal="left" vertical="center"/>
    </xf>
    <xf numFmtId="0" fontId="19" fillId="0" borderId="71" xfId="0" applyFont="1" applyBorder="1" applyAlignment="1" applyProtection="1">
      <alignment horizontal="left" vertical="center"/>
    </xf>
    <xf numFmtId="0" fontId="19" fillId="0" borderId="72" xfId="0" applyFont="1" applyBorder="1" applyAlignment="1" applyProtection="1">
      <alignment horizontal="left" vertical="center"/>
    </xf>
    <xf numFmtId="0" fontId="19" fillId="0" borderId="73" xfId="0" applyFont="1" applyBorder="1" applyAlignment="1" applyProtection="1">
      <alignment horizontal="left" vertical="center"/>
    </xf>
    <xf numFmtId="0" fontId="19" fillId="0" borderId="74" xfId="0" applyFont="1" applyBorder="1" applyAlignment="1" applyProtection="1">
      <alignment horizontal="left" vertical="center"/>
    </xf>
    <xf numFmtId="168" fontId="17" fillId="0" borderId="75" xfId="0" applyNumberFormat="1" applyFont="1" applyBorder="1" applyAlignment="1" applyProtection="1">
      <alignment horizontal="right" vertical="center"/>
    </xf>
    <xf numFmtId="166" fontId="15" fillId="0" borderId="76" xfId="0" applyNumberFormat="1" applyFont="1" applyBorder="1" applyAlignment="1" applyProtection="1">
      <alignment horizontal="right" vertical="center"/>
    </xf>
    <xf numFmtId="167" fontId="15" fillId="0" borderId="77" xfId="0" applyNumberFormat="1" applyFont="1" applyBorder="1" applyAlignment="1" applyProtection="1">
      <alignment horizontal="right" vertical="center"/>
    </xf>
    <xf numFmtId="168" fontId="17" fillId="0" borderId="76" xfId="0" applyNumberFormat="1" applyFont="1" applyBorder="1" applyAlignment="1" applyProtection="1">
      <alignment horizontal="right" vertical="center"/>
    </xf>
    <xf numFmtId="168" fontId="17" fillId="0" borderId="77" xfId="0" applyNumberFormat="1" applyFont="1" applyBorder="1" applyAlignment="1" applyProtection="1">
      <alignment horizontal="right" vertical="center"/>
    </xf>
    <xf numFmtId="168" fontId="15" fillId="0" borderId="75" xfId="0" applyNumberFormat="1" applyFont="1" applyBorder="1" applyAlignment="1" applyProtection="1">
      <alignment horizontal="right" vertical="center"/>
    </xf>
    <xf numFmtId="166" fontId="15" fillId="0" borderId="54" xfId="0" applyNumberFormat="1" applyFont="1" applyBorder="1" applyAlignment="1" applyProtection="1">
      <alignment horizontal="right" vertical="center"/>
    </xf>
    <xf numFmtId="168" fontId="17" fillId="0" borderId="78" xfId="0" applyNumberFormat="1" applyFont="1" applyBorder="1" applyAlignment="1" applyProtection="1">
      <alignment horizontal="right" vertical="center"/>
    </xf>
    <xf numFmtId="0" fontId="21" fillId="0" borderId="74" xfId="0" applyFont="1" applyBorder="1" applyAlignment="1" applyProtection="1">
      <alignment horizontal="left" vertical="center"/>
    </xf>
    <xf numFmtId="0" fontId="19" fillId="0" borderId="84" xfId="0" applyFont="1" applyBorder="1" applyAlignment="1" applyProtection="1">
      <alignment horizontal="left" vertical="center"/>
    </xf>
    <xf numFmtId="168" fontId="17" fillId="0" borderId="86" xfId="0" applyNumberFormat="1" applyFont="1" applyBorder="1" applyAlignment="1" applyProtection="1">
      <alignment horizontal="right" vertical="center"/>
    </xf>
    <xf numFmtId="168" fontId="17" fillId="0" borderId="69" xfId="0" applyNumberFormat="1" applyFont="1" applyBorder="1" applyAlignment="1" applyProtection="1">
      <alignment horizontal="right" vertical="center"/>
    </xf>
    <xf numFmtId="0" fontId="19" fillId="0" borderId="55" xfId="0" applyFont="1" applyBorder="1" applyAlignment="1" applyProtection="1">
      <alignment horizontal="left" vertical="center"/>
    </xf>
    <xf numFmtId="168" fontId="15" fillId="0" borderId="54" xfId="0" applyNumberFormat="1" applyFont="1" applyBorder="1" applyAlignment="1" applyProtection="1">
      <alignment horizontal="right" vertical="center"/>
    </xf>
    <xf numFmtId="0" fontId="19" fillId="0" borderId="91" xfId="0" applyFont="1" applyBorder="1" applyAlignment="1" applyProtection="1">
      <alignment horizontal="left" vertical="top"/>
    </xf>
    <xf numFmtId="0" fontId="19" fillId="0" borderId="74" xfId="0" applyFont="1" applyBorder="1" applyAlignment="1" applyProtection="1">
      <alignment horizontal="left" vertical="top"/>
    </xf>
    <xf numFmtId="0" fontId="19" fillId="0" borderId="52" xfId="0" applyFont="1" applyBorder="1" applyAlignment="1" applyProtection="1">
      <alignment horizontal="left" vertical="top"/>
    </xf>
    <xf numFmtId="0" fontId="0" fillId="0" borderId="92" xfId="0" applyFont="1" applyBorder="1" applyAlignment="1" applyProtection="1">
      <alignment horizontal="left" vertical="top"/>
      <protection locked="0"/>
    </xf>
    <xf numFmtId="0" fontId="0" fillId="0" borderId="93" xfId="0" applyFont="1" applyBorder="1" applyAlignment="1" applyProtection="1">
      <alignment horizontal="left" vertical="top"/>
      <protection locked="0"/>
    </xf>
    <xf numFmtId="0" fontId="0" fillId="0" borderId="78" xfId="0" applyFont="1" applyBorder="1" applyAlignment="1" applyProtection="1">
      <alignment horizontal="left" vertical="top"/>
      <protection locked="0"/>
    </xf>
    <xf numFmtId="0" fontId="0" fillId="0" borderId="74" xfId="0" applyFont="1" applyBorder="1" applyAlignment="1" applyProtection="1">
      <alignment horizontal="left" vertical="top"/>
      <protection locked="0"/>
    </xf>
    <xf numFmtId="0" fontId="0" fillId="0" borderId="52" xfId="0" applyFont="1" applyBorder="1" applyAlignment="1" applyProtection="1">
      <alignment horizontal="left" vertical="top"/>
      <protection locked="0"/>
    </xf>
    <xf numFmtId="0" fontId="0" fillId="0" borderId="55" xfId="0" applyFont="1" applyBorder="1" applyAlignment="1" applyProtection="1">
      <alignment horizontal="left" vertical="top"/>
      <protection locked="0"/>
    </xf>
    <xf numFmtId="0" fontId="19" fillId="7" borderId="49" xfId="0" applyFont="1" applyFill="1" applyBorder="1" applyAlignment="1" applyProtection="1">
      <alignment horizontal="left" vertical="center"/>
    </xf>
    <xf numFmtId="0" fontId="19" fillId="7" borderId="54" xfId="0" applyFont="1" applyFill="1" applyBorder="1" applyAlignment="1" applyProtection="1">
      <alignment horizontal="left" vertical="center"/>
    </xf>
    <xf numFmtId="0" fontId="19" fillId="7" borderId="68" xfId="0" applyFont="1" applyFill="1" applyBorder="1" applyAlignment="1" applyProtection="1">
      <alignment horizontal="left" vertical="center"/>
    </xf>
    <xf numFmtId="0" fontId="21" fillId="7" borderId="68" xfId="0" applyFont="1" applyFill="1" applyBorder="1" applyAlignment="1" applyProtection="1">
      <alignment horizontal="left" vertical="center"/>
    </xf>
    <xf numFmtId="0" fontId="21" fillId="7" borderId="71" xfId="0" applyFont="1" applyFill="1" applyBorder="1" applyAlignment="1" applyProtection="1">
      <alignment horizontal="left" vertical="center"/>
    </xf>
    <xf numFmtId="0" fontId="21" fillId="7" borderId="68" xfId="0" applyFont="1" applyFill="1" applyBorder="1" applyAlignment="1" applyProtection="1">
      <alignment horizontal="left" vertical="center" wrapText="1"/>
    </xf>
    <xf numFmtId="0" fontId="19" fillId="7" borderId="79" xfId="0" applyFont="1" applyFill="1" applyBorder="1" applyAlignment="1" applyProtection="1">
      <alignment horizontal="center" vertical="center"/>
    </xf>
    <xf numFmtId="0" fontId="23" fillId="7" borderId="80" xfId="0" applyFont="1" applyFill="1" applyBorder="1" applyAlignment="1" applyProtection="1">
      <alignment horizontal="left" vertical="center"/>
    </xf>
    <xf numFmtId="0" fontId="19" fillId="7" borderId="81" xfId="0" applyFont="1" applyFill="1" applyBorder="1" applyAlignment="1" applyProtection="1">
      <alignment horizontal="left" vertical="center"/>
    </xf>
    <xf numFmtId="0" fontId="19" fillId="7" borderId="82" xfId="0" applyFont="1" applyFill="1" applyBorder="1" applyAlignment="1" applyProtection="1">
      <alignment horizontal="left" vertical="center"/>
    </xf>
    <xf numFmtId="0" fontId="19" fillId="7" borderId="87" xfId="0" applyFont="1" applyFill="1" applyBorder="1" applyAlignment="1" applyProtection="1">
      <alignment horizontal="left" vertical="center"/>
    </xf>
    <xf numFmtId="0" fontId="19" fillId="7" borderId="88" xfId="0" applyFont="1" applyFill="1" applyBorder="1" applyAlignment="1" applyProtection="1">
      <alignment horizontal="left" vertical="center"/>
    </xf>
    <xf numFmtId="0" fontId="23" fillId="7" borderId="83" xfId="0" applyFont="1" applyFill="1" applyBorder="1" applyAlignment="1" applyProtection="1">
      <alignment horizontal="left" vertical="center"/>
    </xf>
    <xf numFmtId="0" fontId="19" fillId="7" borderId="86" xfId="0" applyFont="1" applyFill="1" applyBorder="1" applyAlignment="1" applyProtection="1">
      <alignment horizontal="left" vertical="center"/>
    </xf>
    <xf numFmtId="0" fontId="19" fillId="7" borderId="85" xfId="0" applyFont="1" applyFill="1" applyBorder="1" applyAlignment="1" applyProtection="1">
      <alignment horizontal="left" vertical="center"/>
    </xf>
    <xf numFmtId="0" fontId="19" fillId="7" borderId="90" xfId="0" applyFont="1" applyFill="1" applyBorder="1" applyAlignment="1" applyProtection="1">
      <alignment horizontal="center" vertical="center"/>
    </xf>
    <xf numFmtId="0" fontId="19" fillId="7" borderId="77" xfId="0" applyFont="1" applyFill="1" applyBorder="1" applyAlignment="1" applyProtection="1">
      <alignment horizontal="left" vertical="center"/>
    </xf>
    <xf numFmtId="0" fontId="19" fillId="7" borderId="75" xfId="0" applyFont="1" applyFill="1" applyBorder="1" applyAlignment="1" applyProtection="1">
      <alignment horizontal="left" vertical="center"/>
    </xf>
    <xf numFmtId="0" fontId="19" fillId="7" borderId="76" xfId="0" applyFont="1" applyFill="1" applyBorder="1" applyAlignment="1" applyProtection="1">
      <alignment horizontal="left" vertical="center"/>
    </xf>
    <xf numFmtId="0" fontId="19" fillId="7" borderId="83" xfId="0" applyFont="1" applyFill="1" applyBorder="1" applyAlignment="1" applyProtection="1">
      <alignment horizontal="left" vertical="center"/>
    </xf>
    <xf numFmtId="0" fontId="19" fillId="7" borderId="89" xfId="0" applyFont="1" applyFill="1" applyBorder="1" applyAlignment="1" applyProtection="1">
      <alignment horizontal="center" vertical="center"/>
    </xf>
    <xf numFmtId="0" fontId="10" fillId="7" borderId="83" xfId="0" applyFont="1" applyFill="1" applyBorder="1" applyAlignment="1" applyProtection="1">
      <alignment horizontal="left" vertical="center"/>
    </xf>
    <xf numFmtId="169" fontId="10" fillId="7" borderId="82" xfId="0" applyNumberFormat="1" applyFont="1" applyFill="1" applyBorder="1" applyAlignment="1" applyProtection="1">
      <alignment horizontal="right" vertical="center"/>
    </xf>
    <xf numFmtId="0" fontId="22" fillId="8" borderId="70" xfId="0" applyFont="1" applyFill="1" applyBorder="1" applyAlignment="1" applyProtection="1">
      <alignment horizontal="left" vertical="center"/>
    </xf>
    <xf numFmtId="0" fontId="24" fillId="8" borderId="72" xfId="0" applyFont="1" applyFill="1" applyBorder="1" applyAlignment="1" applyProtection="1">
      <alignment horizontal="left" vertical="center"/>
    </xf>
    <xf numFmtId="0" fontId="21" fillId="8" borderId="71" xfId="0" applyFont="1" applyFill="1" applyBorder="1" applyAlignment="1" applyProtection="1">
      <alignment horizontal="left" vertical="center"/>
    </xf>
    <xf numFmtId="0" fontId="10" fillId="8" borderId="71" xfId="0" applyFont="1" applyFill="1" applyBorder="1" applyAlignment="1" applyProtection="1">
      <alignment horizontal="left" vertical="center"/>
    </xf>
    <xf numFmtId="0" fontId="19" fillId="7" borderId="51" xfId="0" applyFont="1" applyFill="1" applyBorder="1" applyAlignment="1" applyProtection="1">
      <alignment horizontal="left" vertical="top"/>
    </xf>
    <xf numFmtId="0" fontId="0" fillId="7" borderId="51" xfId="0" applyFont="1" applyFill="1" applyBorder="1" applyAlignment="1" applyProtection="1">
      <alignment horizontal="left" vertical="top"/>
      <protection locked="0"/>
    </xf>
    <xf numFmtId="0" fontId="0" fillId="7" borderId="53" xfId="0" applyFont="1" applyFill="1" applyBorder="1" applyAlignment="1" applyProtection="1">
      <alignment horizontal="left" vertical="top"/>
      <protection locked="0"/>
    </xf>
    <xf numFmtId="0" fontId="19" fillId="7" borderId="51" xfId="0" applyFont="1" applyFill="1" applyBorder="1" applyAlignment="1" applyProtection="1">
      <alignment horizontal="left" vertical="top"/>
      <protection locked="0"/>
    </xf>
    <xf numFmtId="0" fontId="19" fillId="7" borderId="87" xfId="0" applyFont="1" applyFill="1" applyBorder="1" applyAlignment="1" applyProtection="1">
      <alignment horizontal="left"/>
      <protection locked="0"/>
    </xf>
    <xf numFmtId="0" fontId="19" fillId="7" borderId="91" xfId="0" applyFont="1" applyFill="1" applyBorder="1" applyAlignment="1" applyProtection="1">
      <alignment horizontal="left" vertical="top"/>
      <protection locked="0"/>
    </xf>
    <xf numFmtId="0" fontId="22" fillId="8" borderId="70" xfId="0" applyFont="1" applyFill="1" applyBorder="1" applyAlignment="1" applyProtection="1">
      <alignment horizontal="left" vertical="center"/>
      <protection locked="0"/>
    </xf>
    <xf numFmtId="0" fontId="19" fillId="8" borderId="71" xfId="0" applyFont="1" applyFill="1" applyBorder="1" applyAlignment="1" applyProtection="1">
      <alignment horizontal="left" vertical="top"/>
      <protection locked="0"/>
    </xf>
    <xf numFmtId="0" fontId="21" fillId="8" borderId="73" xfId="0" applyFont="1" applyFill="1" applyBorder="1" applyAlignment="1" applyProtection="1">
      <alignment horizontal="left" vertical="center"/>
      <protection locked="0"/>
    </xf>
    <xf numFmtId="170" fontId="19" fillId="8" borderId="71" xfId="0" applyNumberFormat="1" applyFont="1" applyFill="1" applyBorder="1" applyAlignment="1" applyProtection="1">
      <alignment horizontal="right" vertical="center"/>
      <protection locked="0"/>
    </xf>
    <xf numFmtId="0" fontId="21" fillId="8" borderId="72" xfId="0" applyFont="1" applyFill="1" applyBorder="1" applyAlignment="1" applyProtection="1">
      <alignment horizontal="left" vertical="center"/>
    </xf>
    <xf numFmtId="0" fontId="21" fillId="8" borderId="73" xfId="0" applyFont="1" applyFill="1" applyBorder="1" applyAlignment="1" applyProtection="1">
      <alignment horizontal="left" vertical="center"/>
    </xf>
    <xf numFmtId="0" fontId="22" fillId="8" borderId="72" xfId="0" applyFont="1" applyFill="1" applyBorder="1" applyAlignment="1" applyProtection="1">
      <alignment horizontal="left" vertical="center"/>
    </xf>
    <xf numFmtId="0" fontId="11" fillId="7" borderId="94" xfId="0" applyFont="1" applyFill="1" applyBorder="1" applyAlignment="1" applyProtection="1">
      <alignment horizontal="left" vertical="center"/>
    </xf>
    <xf numFmtId="0" fontId="10" fillId="7" borderId="0" xfId="0" applyFont="1" applyFill="1" applyBorder="1" applyAlignment="1" applyProtection="1">
      <alignment horizontal="left" vertical="center"/>
    </xf>
    <xf numFmtId="0" fontId="11" fillId="7" borderId="0" xfId="0" applyFont="1" applyFill="1" applyBorder="1" applyAlignment="1" applyProtection="1">
      <alignment horizontal="right" vertical="center"/>
    </xf>
    <xf numFmtId="0" fontId="24" fillId="7" borderId="54" xfId="0" applyFont="1" applyFill="1" applyBorder="1" applyAlignment="1" applyProtection="1">
      <alignment horizontal="left" vertical="center"/>
      <protection locked="0"/>
    </xf>
    <xf numFmtId="2" fontId="10" fillId="7" borderId="54" xfId="0" applyNumberFormat="1" applyFont="1" applyFill="1" applyBorder="1" applyAlignment="1" applyProtection="1">
      <alignment horizontal="right" vertical="center"/>
      <protection locked="0"/>
    </xf>
    <xf numFmtId="170" fontId="10" fillId="7" borderId="54" xfId="0" applyNumberFormat="1" applyFont="1" applyFill="1" applyBorder="1" applyAlignment="1" applyProtection="1">
      <alignment horizontal="right" vertical="center"/>
      <protection locked="0"/>
    </xf>
    <xf numFmtId="2" fontId="10" fillId="7" borderId="54" xfId="0" applyNumberFormat="1" applyFont="1" applyFill="1" applyBorder="1" applyAlignment="1" applyProtection="1">
      <alignment horizontal="left" vertical="center"/>
      <protection locked="0"/>
    </xf>
    <xf numFmtId="0" fontId="10" fillId="7" borderId="2" xfId="0" applyFont="1" applyFill="1" applyBorder="1" applyAlignment="1" applyProtection="1">
      <alignment horizontal="left" vertical="center"/>
      <protection locked="0"/>
    </xf>
    <xf numFmtId="2" fontId="10" fillId="7" borderId="2" xfId="0" applyNumberFormat="1" applyFont="1" applyFill="1" applyBorder="1" applyAlignment="1" applyProtection="1">
      <alignment horizontal="center" vertical="center"/>
      <protection locked="0"/>
    </xf>
    <xf numFmtId="9" fontId="10" fillId="0" borderId="2" xfId="9" applyFont="1" applyBorder="1" applyAlignment="1" applyProtection="1">
      <alignment horizontal="right" vertical="center"/>
      <protection locked="0"/>
    </xf>
    <xf numFmtId="0" fontId="10" fillId="0" borderId="65" xfId="0" applyFont="1" applyBorder="1" applyAlignment="1" applyProtection="1">
      <alignment horizontal="left" vertical="center"/>
    </xf>
    <xf numFmtId="0" fontId="19" fillId="7" borderId="95" xfId="0" applyFont="1" applyFill="1" applyBorder="1" applyAlignment="1" applyProtection="1">
      <alignment horizontal="center" vertical="center"/>
    </xf>
    <xf numFmtId="0" fontId="19" fillId="7" borderId="80" xfId="0" applyFont="1" applyFill="1" applyBorder="1" applyAlignment="1" applyProtection="1">
      <alignment horizontal="left" vertical="center"/>
    </xf>
    <xf numFmtId="0" fontId="19" fillId="7" borderId="96" xfId="0" applyFont="1" applyFill="1" applyBorder="1" applyAlignment="1" applyProtection="1">
      <alignment horizontal="left" vertical="center"/>
    </xf>
    <xf numFmtId="0" fontId="19" fillId="0" borderId="52" xfId="0" applyFont="1" applyBorder="1" applyAlignment="1" applyProtection="1">
      <alignment horizontal="left" vertical="center"/>
    </xf>
    <xf numFmtId="0" fontId="4" fillId="5" borderId="41" xfId="0" applyFont="1" applyFill="1" applyBorder="1"/>
    <xf numFmtId="0" fontId="4" fillId="5" borderId="6" xfId="0" applyFont="1" applyFill="1" applyBorder="1"/>
    <xf numFmtId="0" fontId="4" fillId="5" borderId="7" xfId="0" applyFont="1" applyFill="1" applyBorder="1"/>
    <xf numFmtId="0" fontId="19" fillId="7" borderId="104" xfId="0" applyFont="1" applyFill="1" applyBorder="1" applyAlignment="1" applyProtection="1">
      <alignment horizontal="left" vertical="center"/>
    </xf>
    <xf numFmtId="0" fontId="19" fillId="7" borderId="105" xfId="0" applyFont="1" applyFill="1" applyBorder="1" applyAlignment="1" applyProtection="1">
      <alignment horizontal="left" vertical="center"/>
    </xf>
    <xf numFmtId="0" fontId="19" fillId="7" borderId="100" xfId="0" applyFont="1" applyFill="1" applyBorder="1" applyAlignment="1" applyProtection="1">
      <alignment horizontal="left" vertical="center"/>
    </xf>
    <xf numFmtId="0" fontId="19" fillId="7" borderId="0" xfId="0" applyFont="1" applyFill="1" applyBorder="1" applyAlignment="1" applyProtection="1">
      <alignment horizontal="left" vertical="center"/>
    </xf>
    <xf numFmtId="0" fontId="19" fillId="0" borderId="106" xfId="0" applyFont="1" applyBorder="1" applyAlignment="1" applyProtection="1">
      <alignment horizontal="left" vertical="center"/>
    </xf>
    <xf numFmtId="0" fontId="19" fillId="0" borderId="101" xfId="0" applyFont="1" applyBorder="1" applyAlignment="1" applyProtection="1">
      <alignment horizontal="left" vertical="center"/>
    </xf>
    <xf numFmtId="0" fontId="19" fillId="0" borderId="107" xfId="0" applyFont="1" applyBorder="1" applyAlignment="1" applyProtection="1">
      <alignment horizontal="left" vertical="center"/>
    </xf>
    <xf numFmtId="0" fontId="19" fillId="7" borderId="101" xfId="0" applyFont="1" applyFill="1" applyBorder="1" applyAlignment="1" applyProtection="1">
      <alignment horizontal="left" vertical="center"/>
    </xf>
    <xf numFmtId="0" fontId="19" fillId="0" borderId="108" xfId="0" applyFont="1" applyBorder="1" applyAlignment="1" applyProtection="1">
      <alignment horizontal="left" vertical="center"/>
    </xf>
    <xf numFmtId="0" fontId="19" fillId="7" borderId="100" xfId="0" applyFont="1" applyFill="1" applyBorder="1" applyAlignment="1" applyProtection="1">
      <alignment horizontal="left" vertical="top"/>
    </xf>
    <xf numFmtId="0" fontId="19" fillId="7" borderId="0" xfId="0" applyFont="1" applyFill="1" applyBorder="1" applyAlignment="1" applyProtection="1">
      <alignment horizontal="left" vertical="top"/>
    </xf>
    <xf numFmtId="0" fontId="10" fillId="7" borderId="0" xfId="0" applyFont="1" applyFill="1" applyBorder="1" applyAlignment="1" applyProtection="1">
      <alignment horizontal="left" vertical="top"/>
    </xf>
    <xf numFmtId="0" fontId="19" fillId="7" borderId="101" xfId="0" applyFont="1" applyFill="1" applyBorder="1" applyAlignment="1" applyProtection="1">
      <alignment horizontal="left" vertical="top"/>
    </xf>
    <xf numFmtId="0" fontId="20" fillId="7" borderId="101" xfId="0" applyFont="1" applyFill="1" applyBorder="1" applyAlignment="1" applyProtection="1">
      <alignment horizontal="left" vertical="center"/>
    </xf>
    <xf numFmtId="0" fontId="19" fillId="0" borderId="0" xfId="0" applyFont="1" applyBorder="1" applyAlignment="1" applyProtection="1">
      <alignment horizontal="left" vertical="center"/>
    </xf>
    <xf numFmtId="0" fontId="14" fillId="7" borderId="101" xfId="0" applyFont="1" applyFill="1" applyBorder="1" applyAlignment="1" applyProtection="1">
      <alignment horizontal="left" vertical="center"/>
    </xf>
    <xf numFmtId="0" fontId="19" fillId="7" borderId="102" xfId="0" applyFont="1" applyFill="1" applyBorder="1" applyAlignment="1" applyProtection="1">
      <alignment horizontal="left" vertical="center"/>
    </xf>
    <xf numFmtId="0" fontId="19" fillId="7" borderId="103" xfId="0" applyFont="1" applyFill="1" applyBorder="1" applyAlignment="1" applyProtection="1">
      <alignment horizontal="left" vertical="center"/>
    </xf>
    <xf numFmtId="0" fontId="19" fillId="7" borderId="110" xfId="0" applyFont="1" applyFill="1" applyBorder="1" applyAlignment="1" applyProtection="1">
      <alignment horizontal="left" vertical="center"/>
    </xf>
    <xf numFmtId="0" fontId="19" fillId="7" borderId="111" xfId="0" applyFont="1" applyFill="1" applyBorder="1" applyAlignment="1" applyProtection="1">
      <alignment horizontal="left" vertical="center"/>
    </xf>
    <xf numFmtId="0" fontId="19" fillId="0" borderId="112" xfId="0" applyFont="1" applyBorder="1" applyAlignment="1" applyProtection="1">
      <alignment horizontal="left" vertical="center"/>
    </xf>
    <xf numFmtId="0" fontId="19" fillId="0" borderId="113" xfId="0" applyFont="1" applyBorder="1" applyAlignment="1" applyProtection="1">
      <alignment horizontal="left" vertical="center"/>
    </xf>
    <xf numFmtId="168" fontId="17" fillId="0" borderId="114" xfId="0" applyNumberFormat="1" applyFont="1" applyBorder="1" applyAlignment="1" applyProtection="1">
      <alignment horizontal="right" vertical="center"/>
    </xf>
    <xf numFmtId="167" fontId="15" fillId="0" borderId="115" xfId="0" applyNumberFormat="1" applyFont="1" applyBorder="1" applyAlignment="1" applyProtection="1">
      <alignment horizontal="right" vertical="center"/>
    </xf>
    <xf numFmtId="0" fontId="22" fillId="8" borderId="112" xfId="0" applyFont="1" applyFill="1" applyBorder="1" applyAlignment="1" applyProtection="1">
      <alignment horizontal="left" vertical="center"/>
    </xf>
    <xf numFmtId="0" fontId="21" fillId="8" borderId="0" xfId="0" applyFont="1" applyFill="1" applyBorder="1" applyAlignment="1" applyProtection="1">
      <alignment horizontal="left" vertical="center"/>
    </xf>
    <xf numFmtId="0" fontId="21" fillId="8" borderId="113" xfId="0" applyFont="1" applyFill="1" applyBorder="1" applyAlignment="1" applyProtection="1">
      <alignment horizontal="left" vertical="center"/>
    </xf>
    <xf numFmtId="0" fontId="19" fillId="7" borderId="116" xfId="0" applyFont="1" applyFill="1" applyBorder="1" applyAlignment="1" applyProtection="1">
      <alignment horizontal="center" vertical="center"/>
    </xf>
    <xf numFmtId="0" fontId="19" fillId="7" borderId="120" xfId="0" applyFont="1" applyFill="1" applyBorder="1" applyAlignment="1" applyProtection="1">
      <alignment horizontal="center" vertical="center"/>
    </xf>
    <xf numFmtId="0" fontId="19" fillId="0" borderId="0" xfId="0" applyFont="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126" xfId="0" applyFont="1" applyBorder="1" applyAlignment="1" applyProtection="1">
      <alignment horizontal="left" vertical="top"/>
      <protection locked="0"/>
    </xf>
    <xf numFmtId="0" fontId="19" fillId="7" borderId="127" xfId="0" applyFont="1" applyFill="1" applyBorder="1" applyAlignment="1" applyProtection="1">
      <alignment horizontal="left" vertical="top"/>
      <protection locked="0"/>
    </xf>
    <xf numFmtId="0" fontId="19" fillId="7" borderId="128" xfId="0" applyFont="1" applyFill="1" applyBorder="1" applyAlignment="1" applyProtection="1">
      <alignment horizontal="left"/>
      <protection locked="0"/>
    </xf>
    <xf numFmtId="0" fontId="19" fillId="7" borderId="126" xfId="0" applyFont="1" applyFill="1" applyBorder="1" applyAlignment="1" applyProtection="1">
      <alignment horizontal="left" vertical="top"/>
      <protection locked="0"/>
    </xf>
    <xf numFmtId="0" fontId="0" fillId="5" borderId="2" xfId="0" applyFill="1" applyBorder="1"/>
    <xf numFmtId="0" fontId="28" fillId="11" borderId="10" xfId="0" applyFont="1" applyFill="1" applyBorder="1"/>
    <xf numFmtId="0" fontId="28" fillId="11" borderId="11" xfId="0" applyFont="1" applyFill="1" applyBorder="1"/>
    <xf numFmtId="0" fontId="28" fillId="11" borderId="12" xfId="0" applyFont="1" applyFill="1" applyBorder="1"/>
    <xf numFmtId="164" fontId="28" fillId="11" borderId="10" xfId="0" applyNumberFormat="1" applyFont="1" applyFill="1" applyBorder="1"/>
    <xf numFmtId="0" fontId="28" fillId="11" borderId="17" xfId="0" applyFont="1" applyFill="1" applyBorder="1"/>
    <xf numFmtId="0" fontId="29" fillId="11" borderId="11" xfId="0" applyFont="1" applyFill="1" applyBorder="1"/>
    <xf numFmtId="0" fontId="29" fillId="11" borderId="31" xfId="0" applyFont="1" applyFill="1" applyBorder="1"/>
    <xf numFmtId="164" fontId="29" fillId="11" borderId="32" xfId="0" applyNumberFormat="1" applyFont="1" applyFill="1" applyBorder="1"/>
    <xf numFmtId="0" fontId="28" fillId="11" borderId="18" xfId="0" applyFont="1" applyFill="1" applyBorder="1"/>
    <xf numFmtId="0" fontId="29" fillId="11" borderId="5" xfId="0" applyFont="1" applyFill="1" applyBorder="1"/>
    <xf numFmtId="0" fontId="29" fillId="11" borderId="4" xfId="0" applyFont="1" applyFill="1" applyBorder="1"/>
    <xf numFmtId="164" fontId="29" fillId="11" borderId="28" xfId="0" applyNumberFormat="1" applyFont="1" applyFill="1" applyBorder="1"/>
    <xf numFmtId="0" fontId="28" fillId="11" borderId="31" xfId="0" applyFont="1" applyFill="1" applyBorder="1"/>
    <xf numFmtId="164" fontId="28" fillId="11" borderId="32" xfId="0" applyNumberFormat="1" applyFont="1" applyFill="1" applyBorder="1"/>
    <xf numFmtId="164" fontId="28" fillId="11" borderId="28" xfId="0" applyNumberFormat="1" applyFont="1" applyFill="1" applyBorder="1"/>
    <xf numFmtId="0" fontId="28" fillId="11" borderId="35" xfId="0" applyFont="1" applyFill="1" applyBorder="1"/>
    <xf numFmtId="0" fontId="28" fillId="11" borderId="19" xfId="0" applyFont="1" applyFill="1" applyBorder="1"/>
    <xf numFmtId="0" fontId="28" fillId="11" borderId="29" xfId="0" applyFont="1" applyFill="1" applyBorder="1"/>
    <xf numFmtId="164" fontId="28" fillId="11" borderId="30" xfId="0" applyNumberFormat="1" applyFont="1" applyFill="1" applyBorder="1"/>
    <xf numFmtId="0" fontId="28" fillId="11" borderId="26" xfId="0" applyFont="1" applyFill="1" applyBorder="1"/>
    <xf numFmtId="0" fontId="29" fillId="11" borderId="27" xfId="0" applyFont="1" applyFill="1" applyBorder="1"/>
    <xf numFmtId="0" fontId="28" fillId="11" borderId="27" xfId="0" applyFont="1" applyFill="1" applyBorder="1" applyAlignment="1">
      <alignment horizontal="center" vertical="top"/>
    </xf>
    <xf numFmtId="0" fontId="30" fillId="11" borderId="26" xfId="0" applyFont="1" applyFill="1" applyBorder="1"/>
    <xf numFmtId="0" fontId="31" fillId="11" borderId="27" xfId="0" applyFont="1" applyFill="1" applyBorder="1"/>
    <xf numFmtId="0" fontId="1" fillId="5" borderId="39" xfId="0" applyFont="1" applyFill="1" applyBorder="1"/>
    <xf numFmtId="0" fontId="33" fillId="5" borderId="2" xfId="0" applyFont="1" applyFill="1" applyBorder="1" applyAlignment="1">
      <alignment horizontal="center" wrapText="1"/>
    </xf>
    <xf numFmtId="0" fontId="32" fillId="5" borderId="2" xfId="0" applyFont="1" applyFill="1" applyBorder="1" applyAlignment="1">
      <alignment horizontal="center" wrapText="1"/>
    </xf>
    <xf numFmtId="0" fontId="34" fillId="5" borderId="2" xfId="0" applyFont="1" applyFill="1" applyBorder="1" applyAlignment="1">
      <alignment vertical="center" wrapText="1"/>
    </xf>
    <xf numFmtId="0" fontId="34" fillId="5" borderId="2" xfId="0" applyFont="1" applyFill="1" applyBorder="1" applyAlignment="1">
      <alignment horizontal="center" vertical="center" wrapText="1"/>
    </xf>
    <xf numFmtId="0" fontId="0" fillId="10" borderId="20" xfId="0" applyFill="1" applyBorder="1"/>
    <xf numFmtId="0" fontId="0" fillId="5" borderId="14" xfId="0" applyFill="1" applyBorder="1"/>
    <xf numFmtId="0" fontId="0" fillId="10" borderId="17" xfId="0" applyFill="1" applyBorder="1"/>
    <xf numFmtId="0" fontId="34" fillId="5" borderId="14" xfId="0" applyFont="1" applyFill="1" applyBorder="1" applyAlignment="1">
      <alignment vertical="center" wrapText="1"/>
    </xf>
    <xf numFmtId="0" fontId="0" fillId="0" borderId="14" xfId="0" applyBorder="1"/>
    <xf numFmtId="0" fontId="0" fillId="10" borderId="21" xfId="0" applyFill="1" applyBorder="1"/>
    <xf numFmtId="0" fontId="1" fillId="10" borderId="21" xfId="0" applyFont="1" applyFill="1" applyBorder="1"/>
    <xf numFmtId="0" fontId="0" fillId="3" borderId="0" xfId="0" applyFill="1"/>
    <xf numFmtId="0" fontId="36" fillId="3" borderId="0" xfId="0" applyFont="1" applyFill="1"/>
    <xf numFmtId="0" fontId="34" fillId="5" borderId="2" xfId="0" applyFont="1" applyFill="1" applyBorder="1" applyAlignment="1">
      <alignment horizontal="left" vertical="top" wrapText="1"/>
    </xf>
    <xf numFmtId="0" fontId="3" fillId="10" borderId="21" xfId="0" applyFont="1" applyFill="1" applyBorder="1"/>
    <xf numFmtId="0" fontId="0" fillId="7" borderId="0" xfId="0" applyFill="1"/>
    <xf numFmtId="1" fontId="0" fillId="0" borderId="2" xfId="0" applyNumberFormat="1" applyBorder="1"/>
    <xf numFmtId="1" fontId="0" fillId="5" borderId="2" xfId="0" applyNumberFormat="1" applyFill="1" applyBorder="1"/>
    <xf numFmtId="0" fontId="43" fillId="0" borderId="2" xfId="0" applyFont="1" applyFill="1" applyBorder="1" applyAlignment="1">
      <alignment horizontal="center"/>
    </xf>
    <xf numFmtId="0" fontId="43" fillId="0" borderId="0" xfId="0" applyFont="1"/>
    <xf numFmtId="0" fontId="43" fillId="0" borderId="0" xfId="0" applyFont="1" applyFill="1"/>
    <xf numFmtId="0" fontId="42" fillId="0" borderId="0" xfId="0" applyFont="1" applyAlignment="1">
      <alignment horizontal="center"/>
    </xf>
    <xf numFmtId="0" fontId="46" fillId="0" borderId="0" xfId="0" applyFont="1"/>
    <xf numFmtId="171" fontId="47" fillId="0" borderId="37" xfId="0" applyNumberFormat="1" applyFont="1" applyBorder="1"/>
    <xf numFmtId="171" fontId="47" fillId="0" borderId="37" xfId="0" applyNumberFormat="1" applyFont="1" applyFill="1" applyBorder="1"/>
    <xf numFmtId="0" fontId="46" fillId="0" borderId="0" xfId="11" applyFont="1"/>
    <xf numFmtId="0" fontId="50" fillId="0" borderId="0" xfId="0" applyFont="1"/>
    <xf numFmtId="171" fontId="51" fillId="0" borderId="37" xfId="0" applyNumberFormat="1" applyFont="1" applyBorder="1"/>
    <xf numFmtId="0" fontId="40" fillId="5" borderId="45" xfId="0" applyFont="1" applyFill="1" applyBorder="1" applyAlignment="1">
      <alignment horizontal="left" indent="1"/>
    </xf>
    <xf numFmtId="0" fontId="41" fillId="5" borderId="23" xfId="0" applyFont="1" applyFill="1" applyBorder="1"/>
    <xf numFmtId="0" fontId="42" fillId="5" borderId="23" xfId="0" applyFont="1" applyFill="1" applyBorder="1" applyAlignment="1">
      <alignment horizontal="center"/>
    </xf>
    <xf numFmtId="0" fontId="0" fillId="5" borderId="23" xfId="0" applyFill="1" applyBorder="1"/>
    <xf numFmtId="49" fontId="42" fillId="5" borderId="23" xfId="0" applyNumberFormat="1" applyFont="1" applyFill="1" applyBorder="1"/>
    <xf numFmtId="0" fontId="0" fillId="5" borderId="34" xfId="0" applyFill="1" applyBorder="1"/>
    <xf numFmtId="0" fontId="0" fillId="5" borderId="132" xfId="0" applyFill="1" applyBorder="1" applyAlignment="1">
      <alignment horizontal="left" indent="1"/>
    </xf>
    <xf numFmtId="0" fontId="0" fillId="5" borderId="0" xfId="0" applyFill="1" applyBorder="1"/>
    <xf numFmtId="0" fontId="0" fillId="5" borderId="13" xfId="0" applyFill="1" applyBorder="1"/>
    <xf numFmtId="0" fontId="0" fillId="5" borderId="133" xfId="0" applyFill="1" applyBorder="1" applyAlignment="1">
      <alignment horizontal="left" indent="1"/>
    </xf>
    <xf numFmtId="0" fontId="0" fillId="5" borderId="19" xfId="0" applyFill="1" applyBorder="1"/>
    <xf numFmtId="0" fontId="0" fillId="5" borderId="29" xfId="0" applyFill="1" applyBorder="1"/>
    <xf numFmtId="0" fontId="43" fillId="5" borderId="30" xfId="0" applyFont="1" applyFill="1" applyBorder="1" applyAlignment="1">
      <alignment horizontal="center"/>
    </xf>
    <xf numFmtId="0" fontId="43" fillId="5" borderId="133" xfId="0" applyFont="1" applyFill="1" applyBorder="1" applyAlignment="1">
      <alignment horizontal="center"/>
    </xf>
    <xf numFmtId="0" fontId="43" fillId="5" borderId="2" xfId="0" applyFont="1" applyFill="1" applyBorder="1" applyAlignment="1">
      <alignment horizontal="center"/>
    </xf>
    <xf numFmtId="0" fontId="42" fillId="5" borderId="2" xfId="0" applyFont="1" applyFill="1" applyBorder="1" applyAlignment="1">
      <alignment horizontal="center"/>
    </xf>
    <xf numFmtId="0" fontId="43" fillId="7" borderId="2" xfId="0" applyFont="1" applyFill="1" applyBorder="1" applyAlignment="1">
      <alignment horizontal="center"/>
    </xf>
    <xf numFmtId="0" fontId="43" fillId="7" borderId="2" xfId="0" applyFont="1" applyFill="1" applyBorder="1" applyAlignment="1">
      <alignment horizontal="center" wrapText="1"/>
    </xf>
    <xf numFmtId="0" fontId="0" fillId="7" borderId="2" xfId="0" applyFill="1" applyBorder="1"/>
    <xf numFmtId="0" fontId="44" fillId="7" borderId="2" xfId="0" applyFont="1" applyFill="1" applyBorder="1"/>
    <xf numFmtId="0" fontId="42" fillId="7" borderId="2" xfId="0" applyFont="1" applyFill="1" applyBorder="1" applyAlignment="1">
      <alignment horizontal="center"/>
    </xf>
    <xf numFmtId="0" fontId="1" fillId="7" borderId="2" xfId="0" applyFont="1" applyFill="1" applyBorder="1" applyAlignment="1">
      <alignment horizontal="center" vertical="center" wrapText="1"/>
    </xf>
    <xf numFmtId="0" fontId="46" fillId="7" borderId="2" xfId="0" applyFont="1" applyFill="1" applyBorder="1"/>
    <xf numFmtId="0" fontId="46" fillId="7" borderId="2" xfId="0" applyFont="1" applyFill="1" applyBorder="1" applyAlignment="1">
      <alignment wrapText="1"/>
    </xf>
    <xf numFmtId="164" fontId="43" fillId="7" borderId="2" xfId="0" applyNumberFormat="1" applyFont="1" applyFill="1" applyBorder="1" applyAlignment="1">
      <alignment horizontal="center"/>
    </xf>
    <xf numFmtId="164" fontId="0" fillId="7" borderId="2" xfId="0" applyNumberFormat="1" applyFill="1" applyBorder="1"/>
    <xf numFmtId="164" fontId="47" fillId="7" borderId="2" xfId="0" applyNumberFormat="1" applyFont="1" applyFill="1" applyBorder="1"/>
    <xf numFmtId="164" fontId="55" fillId="7" borderId="2" xfId="0" applyNumberFormat="1" applyFont="1" applyFill="1" applyBorder="1"/>
    <xf numFmtId="0" fontId="54" fillId="5" borderId="2" xfId="11" applyFont="1" applyFill="1" applyBorder="1"/>
    <xf numFmtId="164" fontId="49" fillId="5" borderId="2" xfId="0" applyNumberFormat="1" applyFont="1" applyFill="1" applyBorder="1"/>
    <xf numFmtId="0" fontId="45" fillId="5" borderId="2" xfId="11" applyFont="1" applyFill="1" applyBorder="1"/>
    <xf numFmtId="0" fontId="45" fillId="5" borderId="2" xfId="0" applyFont="1" applyFill="1" applyBorder="1"/>
    <xf numFmtId="0" fontId="3" fillId="5" borderId="2" xfId="0" applyFont="1" applyFill="1" applyBorder="1"/>
    <xf numFmtId="0" fontId="3" fillId="7" borderId="2" xfId="0" applyFont="1" applyFill="1" applyBorder="1" applyAlignment="1">
      <alignment horizontal="left" vertical="center" wrapText="1"/>
    </xf>
    <xf numFmtId="0" fontId="45" fillId="7" borderId="2" xfId="0" applyFont="1" applyFill="1" applyBorder="1"/>
    <xf numFmtId="0" fontId="0" fillId="7" borderId="2" xfId="0" applyFill="1" applyBorder="1" applyAlignment="1">
      <alignment vertical="center"/>
    </xf>
    <xf numFmtId="0" fontId="47" fillId="7" borderId="2" xfId="0" applyFont="1" applyFill="1" applyBorder="1"/>
    <xf numFmtId="171" fontId="47" fillId="7" borderId="2" xfId="0" applyNumberFormat="1" applyFont="1" applyFill="1" applyBorder="1"/>
    <xf numFmtId="0" fontId="52" fillId="7" borderId="2" xfId="0" applyFont="1" applyFill="1" applyBorder="1"/>
    <xf numFmtId="0" fontId="49" fillId="7" borderId="2" xfId="0" applyFont="1" applyFill="1" applyBorder="1"/>
    <xf numFmtId="0" fontId="0" fillId="0" borderId="0" xfId="0" applyAlignment="1"/>
    <xf numFmtId="173" fontId="0" fillId="0" borderId="0" xfId="0" applyNumberFormat="1"/>
    <xf numFmtId="0" fontId="21" fillId="5" borderId="23" xfId="0" applyFont="1" applyFill="1" applyBorder="1" applyAlignment="1">
      <alignment horizontal="center"/>
    </xf>
    <xf numFmtId="49" fontId="21" fillId="5" borderId="23" xfId="0" applyNumberFormat="1" applyFont="1" applyFill="1" applyBorder="1"/>
    <xf numFmtId="0" fontId="0" fillId="10" borderId="134" xfId="0" applyFill="1" applyBorder="1"/>
    <xf numFmtId="0" fontId="0" fillId="10" borderId="135" xfId="0" applyFill="1" applyBorder="1"/>
    <xf numFmtId="0" fontId="58" fillId="10" borderId="135" xfId="0" applyFont="1" applyFill="1" applyBorder="1" applyAlignment="1"/>
    <xf numFmtId="0" fontId="58" fillId="10" borderId="135" xfId="0" applyFont="1" applyFill="1" applyBorder="1"/>
    <xf numFmtId="172" fontId="58" fillId="10" borderId="135" xfId="0" applyNumberFormat="1" applyFont="1" applyFill="1" applyBorder="1"/>
    <xf numFmtId="172" fontId="58" fillId="10" borderId="136" xfId="0" applyNumberFormat="1" applyFont="1" applyFill="1" applyBorder="1" applyAlignment="1"/>
    <xf numFmtId="0" fontId="46" fillId="7" borderId="2" xfId="0" applyFont="1" applyFill="1" applyBorder="1" applyAlignment="1">
      <alignment horizontal="left" vertical="top" wrapText="1"/>
    </xf>
    <xf numFmtId="0" fontId="0" fillId="8" borderId="0" xfId="0" applyFill="1"/>
    <xf numFmtId="0" fontId="56" fillId="8" borderId="0" xfId="0" applyFont="1" applyFill="1"/>
    <xf numFmtId="0" fontId="57" fillId="8" borderId="0" xfId="0" applyFont="1" applyFill="1"/>
    <xf numFmtId="172" fontId="57" fillId="8" borderId="0" xfId="0" applyNumberFormat="1" applyFont="1" applyFill="1"/>
    <xf numFmtId="172" fontId="56" fillId="8" borderId="0" xfId="0" applyNumberFormat="1" applyFont="1" applyFill="1"/>
    <xf numFmtId="0" fontId="62" fillId="0" borderId="57" xfId="10" applyFont="1" applyBorder="1" applyAlignment="1">
      <alignment horizontal="justify" vertical="center"/>
    </xf>
    <xf numFmtId="0" fontId="62" fillId="0" borderId="0" xfId="10" applyFont="1" applyBorder="1" applyAlignment="1">
      <alignment horizontal="justify" vertical="center"/>
    </xf>
    <xf numFmtId="0" fontId="62" fillId="0" borderId="0" xfId="10" applyFont="1" applyBorder="1" applyAlignment="1">
      <alignment horizontal="center" vertical="center"/>
    </xf>
    <xf numFmtId="0" fontId="62" fillId="0" borderId="61" xfId="10" applyFont="1" applyBorder="1" applyAlignment="1">
      <alignment horizontal="justify" vertical="center"/>
    </xf>
    <xf numFmtId="0" fontId="62" fillId="0" borderId="57" xfId="10" applyFont="1" applyBorder="1" applyAlignment="1">
      <alignment horizontal="left" vertical="center"/>
    </xf>
    <xf numFmtId="0" fontId="62" fillId="0" borderId="61" xfId="10" applyFont="1" applyBorder="1" applyAlignment="1">
      <alignment horizontal="center" vertical="center"/>
    </xf>
    <xf numFmtId="0" fontId="63" fillId="0" borderId="57" xfId="10" applyFont="1" applyBorder="1" applyAlignment="1">
      <alignment horizontal="justify" vertical="center" wrapText="1"/>
    </xf>
    <xf numFmtId="0" fontId="63" fillId="0" borderId="0" xfId="10" applyFont="1" applyBorder="1" applyAlignment="1">
      <alignment horizontal="justify" vertical="center" wrapText="1"/>
    </xf>
    <xf numFmtId="0" fontId="63" fillId="0" borderId="0" xfId="10" applyFont="1" applyBorder="1" applyAlignment="1">
      <alignment horizontal="center" vertical="center" wrapText="1"/>
    </xf>
    <xf numFmtId="0" fontId="63" fillId="0" borderId="61" xfId="10" applyFont="1" applyBorder="1" applyAlignment="1">
      <alignment horizontal="justify" vertical="center" wrapText="1"/>
    </xf>
    <xf numFmtId="0" fontId="64" fillId="0" borderId="57" xfId="10" applyFont="1" applyBorder="1" applyAlignment="1">
      <alignment horizontal="center" vertical="center"/>
    </xf>
    <xf numFmtId="0" fontId="64" fillId="0" borderId="0" xfId="10" applyFont="1" applyBorder="1" applyAlignment="1">
      <alignment horizontal="right" vertical="center"/>
    </xf>
    <xf numFmtId="0" fontId="64" fillId="0" borderId="0" xfId="10" applyFont="1" applyBorder="1" applyAlignment="1">
      <alignment horizontal="right" vertical="center" wrapText="1"/>
    </xf>
    <xf numFmtId="0" fontId="64" fillId="0" borderId="0" xfId="10" applyFont="1" applyBorder="1" applyAlignment="1">
      <alignment horizontal="center" vertical="center"/>
    </xf>
    <xf numFmtId="175" fontId="64" fillId="0" borderId="0" xfId="10" applyNumberFormat="1" applyFont="1" applyBorder="1" applyAlignment="1">
      <alignment vertical="center"/>
    </xf>
    <xf numFmtId="164" fontId="64" fillId="0" borderId="0" xfId="10" applyNumberFormat="1" applyFont="1" applyBorder="1" applyAlignment="1">
      <alignment vertical="center"/>
    </xf>
    <xf numFmtId="176" fontId="64" fillId="0" borderId="0" xfId="10" applyNumberFormat="1" applyFont="1" applyBorder="1" applyAlignment="1">
      <alignment vertical="center"/>
    </xf>
    <xf numFmtId="176" fontId="64" fillId="0" borderId="61" xfId="10" applyNumberFormat="1" applyFont="1" applyBorder="1" applyAlignment="1">
      <alignment vertical="center"/>
    </xf>
    <xf numFmtId="9" fontId="64" fillId="0" borderId="0" xfId="10" applyNumberFormat="1" applyFont="1" applyBorder="1" applyAlignment="1">
      <alignment vertical="center"/>
    </xf>
    <xf numFmtId="0" fontId="0" fillId="13" borderId="145" xfId="10" applyFont="1" applyFill="1" applyBorder="1" applyAlignment="1">
      <alignment horizontal="center" vertical="center"/>
    </xf>
    <xf numFmtId="49" fontId="0" fillId="13" borderId="139" xfId="10" applyNumberFormat="1" applyFont="1" applyFill="1" applyBorder="1" applyAlignment="1">
      <alignment horizontal="center"/>
    </xf>
    <xf numFmtId="0" fontId="3" fillId="13" borderId="0" xfId="0" applyFont="1" applyFill="1" applyAlignment="1">
      <alignment horizontal="left"/>
    </xf>
    <xf numFmtId="49" fontId="0" fillId="13" borderId="146" xfId="10" applyNumberFormat="1" applyFont="1" applyFill="1" applyBorder="1" applyAlignment="1"/>
    <xf numFmtId="0" fontId="0" fillId="13" borderId="139" xfId="10" applyFont="1" applyFill="1" applyBorder="1" applyAlignment="1">
      <alignment horizontal="center" vertical="center"/>
    </xf>
    <xf numFmtId="1" fontId="0" fillId="13" borderId="139" xfId="10" applyNumberFormat="1" applyFont="1" applyFill="1" applyBorder="1" applyAlignment="1">
      <alignment vertical="center"/>
    </xf>
    <xf numFmtId="164" fontId="0" fillId="13" borderId="139" xfId="10" applyNumberFormat="1" applyFont="1" applyFill="1" applyBorder="1" applyAlignment="1">
      <alignment vertical="center"/>
    </xf>
    <xf numFmtId="176" fontId="0" fillId="13" borderId="139" xfId="10" applyNumberFormat="1" applyFont="1" applyFill="1" applyBorder="1" applyAlignment="1">
      <alignment vertical="center"/>
    </xf>
    <xf numFmtId="176" fontId="0" fillId="13" borderId="140" xfId="10" applyNumberFormat="1" applyFont="1" applyFill="1" applyBorder="1" applyAlignment="1">
      <alignment vertical="center"/>
    </xf>
    <xf numFmtId="0" fontId="0" fillId="0" borderId="0" xfId="0" applyFont="1"/>
    <xf numFmtId="0" fontId="0" fillId="0" borderId="148" xfId="10" applyFont="1" applyBorder="1" applyAlignment="1">
      <alignment horizontal="center"/>
    </xf>
    <xf numFmtId="1" fontId="0" fillId="0" borderId="148" xfId="10" applyNumberFormat="1" applyFont="1" applyBorder="1" applyAlignment="1">
      <alignment vertical="center"/>
    </xf>
    <xf numFmtId="164" fontId="0" fillId="0" borderId="148" xfId="10" applyNumberFormat="1" applyFont="1" applyBorder="1" applyAlignment="1">
      <alignment vertical="center"/>
    </xf>
    <xf numFmtId="0" fontId="0" fillId="13" borderId="147" xfId="10" applyFont="1" applyFill="1" applyBorder="1" applyAlignment="1">
      <alignment horizontal="center" vertical="center"/>
    </xf>
    <xf numFmtId="0" fontId="0" fillId="13" borderId="148" xfId="10" applyFont="1" applyFill="1" applyBorder="1" applyAlignment="1">
      <alignment horizontal="center"/>
    </xf>
    <xf numFmtId="49" fontId="3" fillId="13" borderId="151" xfId="10" applyNumberFormat="1" applyFont="1" applyFill="1" applyBorder="1" applyAlignment="1">
      <alignment vertical="top" wrapText="1"/>
    </xf>
    <xf numFmtId="49" fontId="0" fillId="13" borderId="69" xfId="10" applyNumberFormat="1" applyFont="1" applyFill="1" applyBorder="1" applyAlignment="1"/>
    <xf numFmtId="49" fontId="0" fillId="13" borderId="148" xfId="10" applyNumberFormat="1" applyFont="1" applyFill="1" applyBorder="1" applyAlignment="1">
      <alignment horizontal="center" vertical="center"/>
    </xf>
    <xf numFmtId="1" fontId="0" fillId="13" borderId="148" xfId="10" applyNumberFormat="1" applyFont="1" applyFill="1" applyBorder="1" applyAlignment="1">
      <alignment vertical="center"/>
    </xf>
    <xf numFmtId="164" fontId="0" fillId="13" borderId="148" xfId="10" applyNumberFormat="1" applyFont="1" applyFill="1" applyBorder="1" applyAlignment="1">
      <alignment vertical="center"/>
    </xf>
    <xf numFmtId="176" fontId="0" fillId="13" borderId="148" xfId="10" applyNumberFormat="1" applyFont="1" applyFill="1" applyBorder="1" applyAlignment="1">
      <alignment vertical="center"/>
    </xf>
    <xf numFmtId="176" fontId="0" fillId="13" borderId="150" xfId="10" applyNumberFormat="1" applyFont="1" applyFill="1" applyBorder="1" applyAlignment="1">
      <alignment vertical="center"/>
    </xf>
    <xf numFmtId="0" fontId="0" fillId="0" borderId="0" xfId="10" applyFont="1" applyBorder="1" applyAlignment="1">
      <alignment horizontal="center" vertical="center"/>
    </xf>
    <xf numFmtId="0" fontId="0" fillId="0" borderId="0" xfId="10" applyFont="1" applyBorder="1" applyAlignment="1">
      <alignment horizontal="center"/>
    </xf>
    <xf numFmtId="49" fontId="0" fillId="0" borderId="0" xfId="10" applyNumberFormat="1" applyFont="1" applyBorder="1" applyAlignment="1"/>
    <xf numFmtId="49" fontId="0" fillId="0" borderId="0" xfId="10" applyNumberFormat="1" applyFont="1" applyBorder="1" applyAlignment="1">
      <alignment horizontal="center" vertical="center"/>
    </xf>
    <xf numFmtId="0" fontId="0" fillId="0" borderId="0" xfId="10" applyNumberFormat="1" applyFont="1" applyBorder="1" applyAlignment="1">
      <alignment horizontal="center"/>
    </xf>
    <xf numFmtId="164" fontId="0" fillId="0" borderId="0" xfId="10" applyNumberFormat="1" applyFont="1" applyBorder="1" applyAlignment="1">
      <alignment vertical="center"/>
    </xf>
    <xf numFmtId="176" fontId="0" fillId="0" borderId="0" xfId="10" applyNumberFormat="1" applyFont="1" applyBorder="1" applyAlignment="1">
      <alignment vertical="center"/>
    </xf>
    <xf numFmtId="0" fontId="66" fillId="0" borderId="0" xfId="10" applyFont="1" applyBorder="1" applyAlignment="1">
      <alignment horizontal="center" vertical="center"/>
    </xf>
    <xf numFmtId="0" fontId="66" fillId="0" borderId="0" xfId="10" applyFont="1" applyBorder="1" applyAlignment="1">
      <alignment horizontal="center"/>
    </xf>
    <xf numFmtId="49" fontId="66" fillId="0" borderId="0" xfId="10" applyNumberFormat="1" applyFont="1" applyBorder="1" applyAlignment="1"/>
    <xf numFmtId="49" fontId="66" fillId="0" borderId="0" xfId="10" applyNumberFormat="1" applyFont="1" applyBorder="1" applyAlignment="1">
      <alignment horizontal="center" vertical="center"/>
    </xf>
    <xf numFmtId="0" fontId="66" fillId="0" borderId="0" xfId="10" applyNumberFormat="1" applyFont="1" applyBorder="1" applyAlignment="1">
      <alignment horizontal="center"/>
    </xf>
    <xf numFmtId="164" fontId="66" fillId="0" borderId="0" xfId="10" applyNumberFormat="1" applyFont="1" applyBorder="1" applyAlignment="1">
      <alignment vertical="center"/>
    </xf>
    <xf numFmtId="176" fontId="66" fillId="0" borderId="0" xfId="10" applyNumberFormat="1" applyFont="1" applyBorder="1" applyAlignment="1">
      <alignment vertical="center"/>
    </xf>
    <xf numFmtId="0" fontId="63" fillId="0" borderId="0" xfId="10" applyFont="1" applyAlignment="1">
      <alignment horizontal="center" vertical="center"/>
    </xf>
    <xf numFmtId="0" fontId="63" fillId="0" borderId="0" xfId="10" applyFont="1" applyAlignment="1">
      <alignment horizontal="right" vertical="center"/>
    </xf>
    <xf numFmtId="0" fontId="12" fillId="0" borderId="0" xfId="10" applyFont="1" applyAlignment="1">
      <alignment horizontal="center" vertical="center"/>
    </xf>
    <xf numFmtId="0" fontId="12" fillId="0" borderId="0" xfId="10" applyFont="1" applyAlignment="1">
      <alignment horizontal="right" vertical="center"/>
    </xf>
    <xf numFmtId="0" fontId="12" fillId="0" borderId="0" xfId="10" applyFont="1" applyAlignment="1">
      <alignment horizontal="right" vertical="center" wrapText="1"/>
    </xf>
    <xf numFmtId="0" fontId="64" fillId="0" borderId="0" xfId="10" applyFont="1" applyAlignment="1">
      <alignment horizontal="center" vertical="center"/>
    </xf>
    <xf numFmtId="175" fontId="64" fillId="0" borderId="0" xfId="10" applyNumberFormat="1" applyFont="1" applyAlignment="1">
      <alignment vertical="center"/>
    </xf>
    <xf numFmtId="164" fontId="64" fillId="0" borderId="0" xfId="10" applyNumberFormat="1" applyFont="1" applyAlignment="1">
      <alignment vertical="center"/>
    </xf>
    <xf numFmtId="176" fontId="64" fillId="0" borderId="0" xfId="10" applyNumberFormat="1" applyFont="1" applyAlignment="1">
      <alignment vertical="center"/>
    </xf>
    <xf numFmtId="0" fontId="12" fillId="0" borderId="0" xfId="10" applyFont="1" applyAlignment="1">
      <alignment vertical="center"/>
    </xf>
    <xf numFmtId="0" fontId="64" fillId="0" borderId="0" xfId="10" applyFont="1" applyAlignment="1">
      <alignment vertical="center"/>
    </xf>
    <xf numFmtId="177" fontId="64" fillId="0" borderId="0" xfId="10" applyNumberFormat="1" applyFont="1" applyAlignment="1">
      <alignment horizontal="right"/>
    </xf>
    <xf numFmtId="0" fontId="0" fillId="0" borderId="0" xfId="0" applyAlignment="1">
      <alignment horizontal="center" vertical="center"/>
    </xf>
    <xf numFmtId="0" fontId="3" fillId="13" borderId="91" xfId="0" applyFont="1" applyFill="1" applyBorder="1" applyAlignment="1">
      <alignment horizontal="left"/>
    </xf>
    <xf numFmtId="49" fontId="0" fillId="13" borderId="160" xfId="10" applyNumberFormat="1" applyFont="1" applyFill="1" applyBorder="1" applyAlignment="1"/>
    <xf numFmtId="0" fontId="0" fillId="13" borderId="161" xfId="10" applyFont="1" applyFill="1" applyBorder="1" applyAlignment="1">
      <alignment horizontal="center" vertical="center"/>
    </xf>
    <xf numFmtId="1" fontId="0" fillId="13" borderId="161" xfId="10" applyNumberFormat="1" applyFont="1" applyFill="1" applyBorder="1" applyAlignment="1">
      <alignment vertical="center"/>
    </xf>
    <xf numFmtId="9" fontId="64" fillId="0" borderId="91" xfId="10" applyNumberFormat="1" applyFont="1" applyBorder="1" applyAlignment="1">
      <alignment vertical="center"/>
    </xf>
    <xf numFmtId="1" fontId="0" fillId="0" borderId="163" xfId="10" applyNumberFormat="1" applyFont="1" applyFill="1" applyBorder="1" applyAlignment="1">
      <alignment vertical="center"/>
    </xf>
    <xf numFmtId="9" fontId="64" fillId="0" borderId="86" xfId="10" applyNumberFormat="1" applyFont="1" applyFill="1" applyBorder="1" applyAlignment="1">
      <alignment vertical="center"/>
    </xf>
    <xf numFmtId="164" fontId="62" fillId="5" borderId="141" xfId="10" applyNumberFormat="1" applyFont="1" applyFill="1" applyBorder="1" applyAlignment="1">
      <alignment horizontal="center" vertical="center"/>
    </xf>
    <xf numFmtId="164" fontId="62" fillId="5" borderId="142" xfId="10" applyNumberFormat="1" applyFont="1" applyFill="1" applyBorder="1" applyAlignment="1">
      <alignment horizontal="center" vertical="center"/>
    </xf>
    <xf numFmtId="176" fontId="62" fillId="5" borderId="141" xfId="10" applyNumberFormat="1" applyFont="1" applyFill="1" applyBorder="1" applyAlignment="1">
      <alignment horizontal="center" vertical="center"/>
    </xf>
    <xf numFmtId="176" fontId="62" fillId="5" borderId="143" xfId="10" applyNumberFormat="1" applyFont="1" applyFill="1" applyBorder="1" applyAlignment="1">
      <alignment horizontal="center" vertical="center"/>
    </xf>
    <xf numFmtId="0" fontId="0" fillId="7" borderId="147" xfId="10" applyFont="1" applyFill="1" applyBorder="1" applyAlignment="1">
      <alignment horizontal="center" vertical="center"/>
    </xf>
    <xf numFmtId="0" fontId="0" fillId="7" borderId="148" xfId="10" applyFont="1" applyFill="1" applyBorder="1" applyAlignment="1">
      <alignment horizontal="center"/>
    </xf>
    <xf numFmtId="0" fontId="3" fillId="7" borderId="149" xfId="0" applyFont="1" applyFill="1" applyBorder="1" applyAlignment="1">
      <alignment vertical="top" wrapText="1"/>
    </xf>
    <xf numFmtId="49" fontId="0" fillId="7" borderId="55" xfId="10" applyNumberFormat="1" applyFont="1" applyFill="1" applyBorder="1" applyAlignment="1"/>
    <xf numFmtId="49" fontId="0" fillId="7" borderId="148" xfId="10" applyNumberFormat="1" applyFont="1" applyFill="1" applyBorder="1" applyAlignment="1">
      <alignment horizontal="center" vertical="center"/>
    </xf>
    <xf numFmtId="1" fontId="0" fillId="7" borderId="148" xfId="10" applyNumberFormat="1" applyFont="1" applyFill="1" applyBorder="1" applyAlignment="1">
      <alignment vertical="center"/>
    </xf>
    <xf numFmtId="164" fontId="0" fillId="7" borderId="148" xfId="10" applyNumberFormat="1" applyFont="1" applyFill="1" applyBorder="1" applyAlignment="1">
      <alignment vertical="center"/>
    </xf>
    <xf numFmtId="176" fontId="0" fillId="7" borderId="148" xfId="10" applyNumberFormat="1" applyFont="1" applyFill="1" applyBorder="1" applyAlignment="1">
      <alignment vertical="center"/>
    </xf>
    <xf numFmtId="176" fontId="0" fillId="7" borderId="150" xfId="10" applyNumberFormat="1" applyFont="1" applyFill="1" applyBorder="1" applyAlignment="1">
      <alignment vertical="center"/>
    </xf>
    <xf numFmtId="49" fontId="0" fillId="7" borderId="151" xfId="10" applyNumberFormat="1" applyFont="1" applyFill="1" applyBorder="1" applyAlignment="1">
      <alignment vertical="top" wrapText="1"/>
    </xf>
    <xf numFmtId="49" fontId="0" fillId="7" borderId="69" xfId="10" applyNumberFormat="1" applyFont="1" applyFill="1" applyBorder="1" applyAlignment="1"/>
    <xf numFmtId="49" fontId="3" fillId="7" borderId="151" xfId="10" applyNumberFormat="1" applyFont="1" applyFill="1" applyBorder="1" applyAlignment="1">
      <alignment vertical="top" wrapText="1"/>
    </xf>
    <xf numFmtId="0" fontId="0" fillId="7" borderId="151" xfId="10" applyNumberFormat="1" applyFont="1" applyFill="1" applyBorder="1" applyAlignment="1">
      <alignment vertical="top" wrapText="1"/>
    </xf>
    <xf numFmtId="0" fontId="0" fillId="7" borderId="151" xfId="10" applyFont="1" applyFill="1" applyBorder="1" applyAlignment="1">
      <alignment wrapText="1"/>
    </xf>
    <xf numFmtId="0" fontId="0" fillId="7" borderId="69" xfId="10" applyFont="1" applyFill="1" applyBorder="1" applyAlignment="1"/>
    <xf numFmtId="0" fontId="0" fillId="7" borderId="152" xfId="10" applyFont="1" applyFill="1" applyBorder="1" applyAlignment="1">
      <alignment horizontal="center" vertical="center"/>
    </xf>
    <xf numFmtId="0" fontId="0" fillId="7" borderId="141" xfId="10" applyFont="1" applyFill="1" applyBorder="1" applyAlignment="1">
      <alignment horizontal="center"/>
    </xf>
    <xf numFmtId="0" fontId="0" fillId="7" borderId="153" xfId="10" applyFont="1" applyFill="1" applyBorder="1" applyAlignment="1">
      <alignment wrapText="1"/>
    </xf>
    <xf numFmtId="0" fontId="0" fillId="7" borderId="142" xfId="10" applyFont="1" applyFill="1" applyBorder="1" applyAlignment="1"/>
    <xf numFmtId="176" fontId="0" fillId="7" borderId="141" xfId="10" applyNumberFormat="1" applyFont="1" applyFill="1" applyBorder="1" applyAlignment="1">
      <alignment vertical="center"/>
    </xf>
    <xf numFmtId="176" fontId="0" fillId="7" borderId="143" xfId="10" applyNumberFormat="1" applyFont="1" applyFill="1" applyBorder="1" applyAlignment="1">
      <alignment vertical="center"/>
    </xf>
    <xf numFmtId="0" fontId="0" fillId="7" borderId="162" xfId="10" applyFont="1" applyFill="1" applyBorder="1" applyAlignment="1">
      <alignment horizontal="center" vertical="center"/>
    </xf>
    <xf numFmtId="49" fontId="0" fillId="7" borderId="163" xfId="10" applyNumberFormat="1" applyFont="1" applyFill="1" applyBorder="1" applyAlignment="1">
      <alignment horizontal="center"/>
    </xf>
    <xf numFmtId="0" fontId="3" fillId="7" borderId="89" xfId="0" applyFont="1" applyFill="1" applyBorder="1" applyAlignment="1">
      <alignment vertical="top" wrapText="1"/>
    </xf>
    <xf numFmtId="49" fontId="0" fillId="7" borderId="84" xfId="10" applyNumberFormat="1" applyFont="1" applyFill="1" applyBorder="1" applyAlignment="1"/>
    <xf numFmtId="0" fontId="0" fillId="7" borderId="163" xfId="10" applyFont="1" applyFill="1" applyBorder="1" applyAlignment="1">
      <alignment horizontal="center" vertical="center"/>
    </xf>
    <xf numFmtId="1" fontId="0" fillId="7" borderId="163" xfId="10" applyNumberFormat="1" applyFont="1" applyFill="1" applyBorder="1" applyAlignment="1">
      <alignment vertical="center"/>
    </xf>
    <xf numFmtId="0" fontId="0" fillId="7" borderId="0" xfId="10" applyFont="1" applyFill="1" applyBorder="1" applyAlignment="1">
      <alignment horizontal="center" vertical="center"/>
    </xf>
    <xf numFmtId="49" fontId="0" fillId="7" borderId="0" xfId="10" applyNumberFormat="1" applyFont="1" applyFill="1" applyBorder="1" applyAlignment="1">
      <alignment horizontal="center"/>
    </xf>
    <xf numFmtId="164" fontId="0" fillId="7" borderId="163" xfId="10" applyNumberFormat="1" applyFont="1" applyFill="1" applyBorder="1" applyAlignment="1">
      <alignment vertical="center"/>
    </xf>
    <xf numFmtId="176" fontId="0" fillId="7" borderId="163" xfId="10" applyNumberFormat="1" applyFont="1" applyFill="1" applyBorder="1" applyAlignment="1">
      <alignment vertical="center"/>
    </xf>
    <xf numFmtId="176" fontId="0" fillId="7" borderId="79" xfId="10" applyNumberFormat="1" applyFont="1" applyFill="1" applyBorder="1" applyAlignment="1">
      <alignment vertical="center"/>
    </xf>
    <xf numFmtId="0" fontId="66" fillId="7" borderId="155" xfId="10" applyFont="1" applyFill="1" applyBorder="1" applyAlignment="1">
      <alignment vertical="center"/>
    </xf>
    <xf numFmtId="0" fontId="66" fillId="7" borderId="156" xfId="10" applyFont="1" applyFill="1" applyBorder="1" applyAlignment="1">
      <alignment vertical="center"/>
    </xf>
    <xf numFmtId="49" fontId="66" fillId="7" borderId="156" xfId="10" applyNumberFormat="1" applyFont="1" applyFill="1" applyBorder="1" applyAlignment="1">
      <alignment horizontal="center" vertical="center"/>
    </xf>
    <xf numFmtId="0" fontId="66" fillId="7" borderId="156" xfId="10" applyNumberFormat="1" applyFont="1" applyFill="1" applyBorder="1" applyAlignment="1">
      <alignment horizontal="center" vertical="center"/>
    </xf>
    <xf numFmtId="164" fontId="66" fillId="7" borderId="156" xfId="10" applyNumberFormat="1" applyFont="1" applyFill="1" applyBorder="1" applyAlignment="1">
      <alignment vertical="center"/>
    </xf>
    <xf numFmtId="177" fontId="66" fillId="7" borderId="156" xfId="10" applyNumberFormat="1" applyFont="1" applyFill="1" applyBorder="1" applyAlignment="1">
      <alignment horizontal="right" vertical="center"/>
    </xf>
    <xf numFmtId="2" fontId="66" fillId="7" borderId="140" xfId="10" applyNumberFormat="1" applyFont="1" applyFill="1" applyBorder="1" applyAlignment="1">
      <alignment vertical="center"/>
    </xf>
    <xf numFmtId="0" fontId="66" fillId="7" borderId="157" xfId="10" applyFont="1" applyFill="1" applyBorder="1" applyAlignment="1">
      <alignment vertical="center"/>
    </xf>
    <xf numFmtId="0" fontId="66" fillId="7" borderId="54" xfId="10" applyFont="1" applyFill="1" applyBorder="1" applyAlignment="1">
      <alignment vertical="center"/>
    </xf>
    <xf numFmtId="49" fontId="66" fillId="7" borderId="54" xfId="10" applyNumberFormat="1" applyFont="1" applyFill="1" applyBorder="1" applyAlignment="1">
      <alignment horizontal="center" vertical="center"/>
    </xf>
    <xf numFmtId="0" fontId="66" fillId="7" borderId="54" xfId="10" applyNumberFormat="1" applyFont="1" applyFill="1" applyBorder="1" applyAlignment="1">
      <alignment horizontal="center" vertical="center"/>
    </xf>
    <xf numFmtId="164" fontId="66" fillId="7" borderId="54" xfId="10" applyNumberFormat="1" applyFont="1" applyFill="1" applyBorder="1" applyAlignment="1">
      <alignment vertical="center"/>
    </xf>
    <xf numFmtId="178" fontId="66" fillId="7" borderId="54" xfId="10" applyNumberFormat="1" applyFont="1" applyFill="1" applyBorder="1" applyAlignment="1">
      <alignment horizontal="right" vertical="center"/>
    </xf>
    <xf numFmtId="2" fontId="66" fillId="7" borderId="158" xfId="10" applyNumberFormat="1" applyFont="1" applyFill="1" applyBorder="1" applyAlignment="1">
      <alignment horizontal="right" vertical="center"/>
    </xf>
    <xf numFmtId="177" fontId="66" fillId="7" borderId="54" xfId="10" applyNumberFormat="1" applyFont="1" applyFill="1" applyBorder="1" applyAlignment="1">
      <alignment horizontal="right" vertical="center"/>
    </xf>
    <xf numFmtId="2" fontId="66" fillId="7" borderId="158" xfId="10" applyNumberFormat="1" applyFont="1" applyFill="1" applyBorder="1" applyAlignment="1">
      <alignment vertical="center"/>
    </xf>
    <xf numFmtId="0" fontId="66" fillId="7" borderId="54" xfId="10" applyFont="1" applyFill="1" applyBorder="1" applyAlignment="1">
      <alignment horizontal="center" vertical="center"/>
    </xf>
    <xf numFmtId="0" fontId="66" fillId="7" borderId="62" xfId="10" applyFont="1" applyFill="1" applyBorder="1" applyAlignment="1">
      <alignment vertical="center"/>
    </xf>
    <xf numFmtId="0" fontId="66" fillId="7" borderId="63" xfId="10" applyFont="1" applyFill="1" applyBorder="1" applyAlignment="1">
      <alignment vertical="center"/>
    </xf>
    <xf numFmtId="0" fontId="66" fillId="7" borderId="63" xfId="10" applyFont="1" applyFill="1" applyBorder="1" applyAlignment="1">
      <alignment horizontal="center" vertical="center"/>
    </xf>
    <xf numFmtId="164" fontId="66" fillId="7" borderId="63" xfId="10" applyNumberFormat="1" applyFont="1" applyFill="1" applyBorder="1" applyAlignment="1">
      <alignment vertical="center"/>
    </xf>
    <xf numFmtId="2" fontId="66" fillId="7" borderId="159" xfId="10" applyNumberFormat="1" applyFont="1" applyFill="1" applyBorder="1" applyAlignment="1">
      <alignment vertical="center"/>
    </xf>
    <xf numFmtId="49" fontId="67" fillId="8" borderId="65" xfId="12" applyNumberFormat="1" applyFont="1" applyFill="1" applyBorder="1" applyAlignment="1">
      <alignment horizontal="left" vertical="center" wrapText="1"/>
    </xf>
    <xf numFmtId="49" fontId="68" fillId="8" borderId="154" xfId="12" applyNumberFormat="1" applyFont="1" applyFill="1" applyBorder="1" applyAlignment="1">
      <alignment horizontal="left" vertical="center" wrapText="1"/>
    </xf>
    <xf numFmtId="49" fontId="66" fillId="8" borderId="154" xfId="10" applyNumberFormat="1" applyFont="1" applyFill="1" applyBorder="1" applyAlignment="1">
      <alignment horizontal="center" vertical="center"/>
    </xf>
    <xf numFmtId="0" fontId="66" fillId="8" borderId="154" xfId="10" applyNumberFormat="1" applyFont="1" applyFill="1" applyBorder="1" applyAlignment="1">
      <alignment horizontal="center" vertical="center"/>
    </xf>
    <xf numFmtId="164" fontId="66" fillId="8" borderId="154" xfId="10" applyNumberFormat="1" applyFont="1" applyFill="1" applyBorder="1" applyAlignment="1">
      <alignment vertical="center"/>
    </xf>
    <xf numFmtId="164" fontId="66" fillId="8" borderId="66" xfId="10" applyNumberFormat="1" applyFont="1" applyFill="1" applyBorder="1" applyAlignment="1">
      <alignment vertical="center"/>
    </xf>
    <xf numFmtId="0" fontId="69" fillId="8" borderId="62" xfId="10" applyFont="1" applyFill="1" applyBorder="1" applyAlignment="1">
      <alignment vertical="center"/>
    </xf>
    <xf numFmtId="0" fontId="69" fillId="8" borderId="63" xfId="10" applyFont="1" applyFill="1" applyBorder="1" applyAlignment="1">
      <alignment vertical="center"/>
    </xf>
    <xf numFmtId="0" fontId="66" fillId="8" borderId="63" xfId="10" applyFont="1" applyFill="1" applyBorder="1" applyAlignment="1">
      <alignment horizontal="center" vertical="center"/>
    </xf>
    <xf numFmtId="0" fontId="66" fillId="8" borderId="63" xfId="10" applyFont="1" applyFill="1" applyBorder="1" applyAlignment="1">
      <alignment vertical="center"/>
    </xf>
    <xf numFmtId="164" fontId="66" fillId="8" borderId="63" xfId="10" applyNumberFormat="1" applyFont="1" applyFill="1" applyBorder="1" applyAlignment="1">
      <alignment vertical="center"/>
    </xf>
    <xf numFmtId="177" fontId="66" fillId="8" borderId="63" xfId="10" applyNumberFormat="1" applyFont="1" applyFill="1" applyBorder="1" applyAlignment="1">
      <alignment horizontal="right" vertical="center"/>
    </xf>
    <xf numFmtId="164" fontId="69" fillId="8" borderId="48" xfId="10" applyNumberFormat="1" applyFont="1" applyFill="1" applyBorder="1" applyAlignment="1">
      <alignment vertical="center"/>
    </xf>
    <xf numFmtId="49" fontId="67" fillId="9" borderId="65" xfId="12" applyNumberFormat="1" applyFont="1" applyFill="1" applyBorder="1" applyAlignment="1">
      <alignment horizontal="left" vertical="center" wrapText="1"/>
    </xf>
    <xf numFmtId="49" fontId="68" fillId="9" borderId="154" xfId="12" applyNumberFormat="1" applyFont="1" applyFill="1" applyBorder="1" applyAlignment="1">
      <alignment horizontal="left" vertical="center" wrapText="1"/>
    </xf>
    <xf numFmtId="49" fontId="66" fillId="9" borderId="154" xfId="10" applyNumberFormat="1" applyFont="1" applyFill="1" applyBorder="1" applyAlignment="1">
      <alignment horizontal="center" vertical="center"/>
    </xf>
    <xf numFmtId="0" fontId="66" fillId="9" borderId="154" xfId="10" applyNumberFormat="1" applyFont="1" applyFill="1" applyBorder="1" applyAlignment="1">
      <alignment horizontal="center" vertical="center"/>
    </xf>
    <xf numFmtId="164" fontId="66" fillId="9" borderId="154" xfId="10" applyNumberFormat="1" applyFont="1" applyFill="1" applyBorder="1" applyAlignment="1">
      <alignment vertical="center"/>
    </xf>
    <xf numFmtId="164" fontId="66" fillId="9" borderId="66" xfId="10" applyNumberFormat="1" applyFont="1" applyFill="1" applyBorder="1" applyAlignment="1">
      <alignment vertical="center"/>
    </xf>
    <xf numFmtId="0" fontId="69" fillId="9" borderId="62" xfId="10" applyFont="1" applyFill="1" applyBorder="1" applyAlignment="1">
      <alignment vertical="center"/>
    </xf>
    <xf numFmtId="164" fontId="69" fillId="9" borderId="48" xfId="10" applyNumberFormat="1" applyFont="1" applyFill="1" applyBorder="1" applyAlignment="1">
      <alignment vertical="center"/>
    </xf>
    <xf numFmtId="0" fontId="1" fillId="5" borderId="19" xfId="0" applyFont="1" applyFill="1" applyBorder="1"/>
    <xf numFmtId="0" fontId="42" fillId="7"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0" fillId="7" borderId="2" xfId="0" applyFill="1" applyBorder="1" applyAlignment="1">
      <alignment horizontal="center" vertical="top" wrapText="1"/>
    </xf>
    <xf numFmtId="0" fontId="0" fillId="5" borderId="2" xfId="0" applyFill="1" applyBorder="1" applyAlignment="1">
      <alignment horizontal="center"/>
    </xf>
    <xf numFmtId="0" fontId="43" fillId="0" borderId="2" xfId="0" applyFont="1" applyFill="1" applyBorder="1" applyAlignment="1">
      <alignment horizontal="right" vertical="top" wrapText="1"/>
    </xf>
    <xf numFmtId="164" fontId="55" fillId="7" borderId="2" xfId="0" applyNumberFormat="1" applyFont="1" applyFill="1" applyBorder="1" applyAlignment="1">
      <alignment horizontal="right" vertical="top" wrapText="1"/>
    </xf>
    <xf numFmtId="0" fontId="0" fillId="5" borderId="2" xfId="0" applyFill="1" applyBorder="1" applyAlignment="1">
      <alignment horizontal="right"/>
    </xf>
    <xf numFmtId="164" fontId="49" fillId="5" borderId="2" xfId="0" applyNumberFormat="1" applyFont="1" applyFill="1" applyBorder="1" applyAlignment="1">
      <alignment horizontal="right"/>
    </xf>
    <xf numFmtId="0" fontId="1" fillId="0" borderId="0" xfId="12"/>
    <xf numFmtId="0" fontId="1" fillId="0" borderId="0" xfId="12" applyFill="1"/>
    <xf numFmtId="0" fontId="72" fillId="0" borderId="0" xfId="12" applyFont="1" applyFill="1" applyAlignment="1">
      <alignment horizontal="centerContinuous"/>
    </xf>
    <xf numFmtId="0" fontId="73" fillId="0" borderId="0" xfId="12" applyFont="1" applyFill="1" applyAlignment="1">
      <alignment horizontal="centerContinuous"/>
    </xf>
    <xf numFmtId="0" fontId="73" fillId="0" borderId="0" xfId="12" applyFont="1" applyFill="1" applyAlignment="1">
      <alignment horizontal="right"/>
    </xf>
    <xf numFmtId="0" fontId="70" fillId="0" borderId="0" xfId="12" applyFont="1" applyFill="1"/>
    <xf numFmtId="0" fontId="1" fillId="0" borderId="0" xfId="12" applyNumberFormat="1"/>
    <xf numFmtId="0" fontId="6" fillId="0" borderId="0" xfId="12" applyFont="1"/>
    <xf numFmtId="0" fontId="70" fillId="0" borderId="0" xfId="12" applyFont="1"/>
    <xf numFmtId="3" fontId="1" fillId="0" borderId="0" xfId="12" applyNumberFormat="1"/>
    <xf numFmtId="0" fontId="6" fillId="0" borderId="0" xfId="12" applyFont="1" applyFill="1"/>
    <xf numFmtId="0" fontId="1" fillId="0" borderId="0" xfId="12" applyBorder="1"/>
    <xf numFmtId="0" fontId="1" fillId="0" borderId="0" xfId="12" applyAlignment="1">
      <alignment horizontal="right"/>
    </xf>
    <xf numFmtId="0" fontId="1" fillId="0" borderId="0" xfId="12" applyBorder="1" applyAlignment="1">
      <alignment horizontal="right"/>
    </xf>
    <xf numFmtId="0" fontId="3" fillId="5" borderId="166" xfId="12" applyFont="1" applyFill="1" applyBorder="1"/>
    <xf numFmtId="0" fontId="75" fillId="5" borderId="166" xfId="12" applyFont="1" applyFill="1" applyBorder="1" applyAlignment="1">
      <alignment horizontal="right"/>
    </xf>
    <xf numFmtId="0" fontId="1" fillId="5" borderId="166" xfId="12" applyFill="1" applyBorder="1" applyAlignment="1">
      <alignment horizontal="left"/>
    </xf>
    <xf numFmtId="0" fontId="1" fillId="5" borderId="167" xfId="12" applyFill="1" applyBorder="1"/>
    <xf numFmtId="0" fontId="3" fillId="5" borderId="170" xfId="12" applyFont="1" applyFill="1" applyBorder="1"/>
    <xf numFmtId="0" fontId="1" fillId="5" borderId="170" xfId="12" applyFill="1" applyBorder="1"/>
    <xf numFmtId="49" fontId="76" fillId="5" borderId="2" xfId="12" applyNumberFormat="1" applyFont="1" applyFill="1" applyBorder="1"/>
    <xf numFmtId="0" fontId="76" fillId="5" borderId="33" xfId="12" applyFont="1" applyFill="1" applyBorder="1" applyAlignment="1">
      <alignment horizontal="center"/>
    </xf>
    <xf numFmtId="0" fontId="76" fillId="5" borderId="33" xfId="12" applyNumberFormat="1" applyFont="1" applyFill="1" applyBorder="1" applyAlignment="1">
      <alignment horizontal="center"/>
    </xf>
    <xf numFmtId="0" fontId="76" fillId="5" borderId="2" xfId="12" applyFont="1" applyFill="1" applyBorder="1" applyAlignment="1">
      <alignment horizontal="center"/>
    </xf>
    <xf numFmtId="0" fontId="1" fillId="8" borderId="30" xfId="12" applyFill="1" applyBorder="1" applyAlignment="1">
      <alignment horizontal="center"/>
    </xf>
    <xf numFmtId="49" fontId="74" fillId="8" borderId="30" xfId="12" applyNumberFormat="1" applyFont="1" applyFill="1" applyBorder="1" applyAlignment="1">
      <alignment horizontal="left"/>
    </xf>
    <xf numFmtId="0" fontId="74" fillId="8" borderId="30" xfId="12" applyFont="1" applyFill="1" applyBorder="1"/>
    <xf numFmtId="4" fontId="1" fillId="8" borderId="30" xfId="12" applyNumberFormat="1" applyFill="1" applyBorder="1" applyAlignment="1">
      <alignment horizontal="right"/>
    </xf>
    <xf numFmtId="4" fontId="3" fillId="8" borderId="30" xfId="12" applyNumberFormat="1" applyFont="1" applyFill="1" applyBorder="1"/>
    <xf numFmtId="0" fontId="1" fillId="7" borderId="20" xfId="12" applyFill="1" applyBorder="1"/>
    <xf numFmtId="0" fontId="1" fillId="7" borderId="21" xfId="12" applyFill="1" applyBorder="1" applyAlignment="1">
      <alignment horizontal="right"/>
    </xf>
    <xf numFmtId="0" fontId="1" fillId="7" borderId="21" xfId="12" applyFill="1" applyBorder="1"/>
    <xf numFmtId="0" fontId="3" fillId="9" borderId="2" xfId="12" applyFont="1" applyFill="1" applyBorder="1"/>
    <xf numFmtId="164" fontId="3" fillId="9" borderId="17" xfId="12" applyNumberFormat="1" applyFont="1" applyFill="1" applyBorder="1"/>
    <xf numFmtId="166" fontId="83" fillId="0" borderId="0" xfId="0" applyNumberFormat="1" applyFont="1" applyAlignment="1" applyProtection="1">
      <alignment horizontal="right"/>
      <protection locked="0"/>
    </xf>
    <xf numFmtId="0" fontId="83" fillId="0" borderId="0" xfId="0" applyFont="1" applyAlignment="1" applyProtection="1">
      <alignment horizontal="left" wrapText="1"/>
      <protection locked="0"/>
    </xf>
    <xf numFmtId="174" fontId="83" fillId="0" borderId="0" xfId="0" applyNumberFormat="1" applyFont="1" applyAlignment="1" applyProtection="1">
      <alignment horizontal="right"/>
      <protection locked="0"/>
    </xf>
    <xf numFmtId="167" fontId="83" fillId="0" borderId="0" xfId="0" applyNumberFormat="1" applyFont="1" applyAlignment="1" applyProtection="1">
      <alignment horizontal="right"/>
      <protection locked="0"/>
    </xf>
    <xf numFmtId="166" fontId="86" fillId="0" borderId="0" xfId="0" applyNumberFormat="1" applyFont="1" applyAlignment="1" applyProtection="1">
      <alignment horizontal="right"/>
      <protection locked="0"/>
    </xf>
    <xf numFmtId="0" fontId="86" fillId="0" borderId="0" xfId="0" applyFont="1" applyAlignment="1" applyProtection="1">
      <alignment horizontal="left" wrapText="1"/>
      <protection locked="0"/>
    </xf>
    <xf numFmtId="174" fontId="86" fillId="0" borderId="0" xfId="0" applyNumberFormat="1" applyFont="1" applyAlignment="1" applyProtection="1">
      <alignment horizontal="right"/>
      <protection locked="0"/>
    </xf>
    <xf numFmtId="167" fontId="86" fillId="0" borderId="0" xfId="0" applyNumberFormat="1" applyFont="1" applyAlignment="1" applyProtection="1">
      <alignment horizontal="right"/>
      <protection locked="0"/>
    </xf>
    <xf numFmtId="166" fontId="87" fillId="0" borderId="0" xfId="0" applyNumberFormat="1" applyFont="1" applyAlignment="1" applyProtection="1">
      <alignment horizontal="right"/>
      <protection locked="0"/>
    </xf>
    <xf numFmtId="0" fontId="87" fillId="0" borderId="0" xfId="0" applyFont="1" applyAlignment="1" applyProtection="1">
      <alignment horizontal="left" wrapText="1"/>
      <protection locked="0"/>
    </xf>
    <xf numFmtId="174" fontId="87" fillId="0" borderId="0" xfId="0" applyNumberFormat="1" applyFont="1" applyAlignment="1" applyProtection="1">
      <alignment horizontal="right"/>
      <protection locked="0"/>
    </xf>
    <xf numFmtId="167" fontId="87" fillId="0" borderId="0" xfId="0" applyNumberFormat="1" applyFont="1" applyAlignment="1" applyProtection="1">
      <alignment horizontal="right"/>
      <protection locked="0"/>
    </xf>
    <xf numFmtId="166" fontId="0" fillId="0" borderId="0" xfId="0" applyNumberFormat="1" applyAlignment="1" applyProtection="1">
      <alignment horizontal="right" vertical="top"/>
      <protection locked="0"/>
    </xf>
    <xf numFmtId="0" fontId="0" fillId="0" borderId="0" xfId="0" applyAlignment="1" applyProtection="1">
      <alignment horizontal="left" vertical="top" wrapText="1"/>
      <protection locked="0"/>
    </xf>
    <xf numFmtId="174" fontId="0" fillId="0" borderId="0" xfId="0" applyNumberFormat="1" applyAlignment="1" applyProtection="1">
      <alignment horizontal="right" vertical="top"/>
      <protection locked="0"/>
    </xf>
    <xf numFmtId="167" fontId="0" fillId="0" borderId="0" xfId="0" applyNumberFormat="1" applyAlignment="1" applyProtection="1">
      <alignment horizontal="right" vertical="top"/>
      <protection locked="0"/>
    </xf>
    <xf numFmtId="0" fontId="79" fillId="8" borderId="48" xfId="0" applyFont="1" applyFill="1" applyBorder="1" applyAlignment="1" applyProtection="1">
      <alignment horizontal="center" vertical="center" wrapText="1"/>
    </xf>
    <xf numFmtId="166" fontId="81" fillId="10" borderId="170" xfId="0" applyNumberFormat="1" applyFont="1" applyFill="1" applyBorder="1" applyAlignment="1" applyProtection="1">
      <alignment horizontal="right"/>
      <protection locked="0"/>
    </xf>
    <xf numFmtId="0" fontId="81" fillId="10" borderId="170" xfId="0" applyFont="1" applyFill="1" applyBorder="1" applyAlignment="1" applyProtection="1">
      <alignment horizontal="left" wrapText="1"/>
      <protection locked="0"/>
    </xf>
    <xf numFmtId="174" fontId="81" fillId="10" borderId="170" xfId="0" applyNumberFormat="1" applyFont="1" applyFill="1" applyBorder="1" applyAlignment="1" applyProtection="1">
      <alignment horizontal="right"/>
      <protection locked="0"/>
    </xf>
    <xf numFmtId="167" fontId="81" fillId="10" borderId="170" xfId="0" applyNumberFormat="1" applyFont="1" applyFill="1" applyBorder="1" applyAlignment="1" applyProtection="1">
      <alignment horizontal="right"/>
      <protection locked="0"/>
    </xf>
    <xf numFmtId="0" fontId="79" fillId="7" borderId="148" xfId="0" applyFont="1" applyFill="1" applyBorder="1" applyAlignment="1" applyProtection="1">
      <alignment horizontal="left" vertical="top" wrapText="1"/>
      <protection locked="0"/>
    </xf>
    <xf numFmtId="174" fontId="79" fillId="7" borderId="148" xfId="0" applyNumberFormat="1" applyFont="1" applyFill="1" applyBorder="1" applyAlignment="1" applyProtection="1">
      <alignment horizontal="right" vertical="top"/>
      <protection locked="0"/>
    </xf>
    <xf numFmtId="167" fontId="79" fillId="0" borderId="148" xfId="0" applyNumberFormat="1" applyFont="1" applyBorder="1" applyAlignment="1" applyProtection="1">
      <alignment horizontal="right" vertical="top"/>
      <protection locked="0"/>
    </xf>
    <xf numFmtId="167" fontId="79" fillId="7" borderId="148" xfId="0" applyNumberFormat="1" applyFont="1" applyFill="1" applyBorder="1" applyAlignment="1" applyProtection="1">
      <alignment horizontal="right" vertical="top"/>
      <protection locked="0"/>
    </xf>
    <xf numFmtId="166" fontId="79" fillId="7" borderId="148" xfId="0" applyNumberFormat="1" applyFont="1" applyFill="1" applyBorder="1" applyAlignment="1" applyProtection="1">
      <alignment horizontal="center" vertical="top"/>
      <protection locked="0"/>
    </xf>
    <xf numFmtId="0" fontId="79" fillId="7" borderId="148" xfId="0" applyFont="1" applyFill="1" applyBorder="1" applyAlignment="1" applyProtection="1">
      <alignment horizontal="center" vertical="top" wrapText="1"/>
      <protection locked="0"/>
    </xf>
    <xf numFmtId="166" fontId="83" fillId="0" borderId="0" xfId="0" applyNumberFormat="1" applyFont="1" applyAlignment="1" applyProtection="1">
      <alignment horizontal="center"/>
      <protection locked="0"/>
    </xf>
    <xf numFmtId="0" fontId="83" fillId="0" borderId="0" xfId="0" applyFont="1" applyAlignment="1" applyProtection="1">
      <alignment horizontal="center" wrapText="1"/>
      <protection locked="0"/>
    </xf>
    <xf numFmtId="166" fontId="84" fillId="7" borderId="148" xfId="0" applyNumberFormat="1" applyFont="1" applyFill="1" applyBorder="1" applyAlignment="1" applyProtection="1">
      <alignment horizontal="center"/>
      <protection locked="0"/>
    </xf>
    <xf numFmtId="0" fontId="84" fillId="7" borderId="148" xfId="0" applyFont="1" applyFill="1" applyBorder="1" applyAlignment="1" applyProtection="1">
      <alignment horizontal="center" wrapText="1"/>
      <protection locked="0"/>
    </xf>
    <xf numFmtId="0" fontId="84" fillId="7" borderId="148" xfId="0" applyFont="1" applyFill="1" applyBorder="1" applyAlignment="1" applyProtection="1">
      <alignment horizontal="left" wrapText="1"/>
      <protection locked="0"/>
    </xf>
    <xf numFmtId="174" fontId="84" fillId="7" borderId="148" xfId="0" applyNumberFormat="1" applyFont="1" applyFill="1" applyBorder="1" applyAlignment="1" applyProtection="1">
      <alignment horizontal="right"/>
      <protection locked="0"/>
    </xf>
    <xf numFmtId="167" fontId="84" fillId="7" borderId="148" xfId="0" applyNumberFormat="1" applyFont="1" applyFill="1" applyBorder="1" applyAlignment="1" applyProtection="1">
      <alignment horizontal="right"/>
      <protection locked="0"/>
    </xf>
    <xf numFmtId="166" fontId="84" fillId="7" borderId="148" xfId="0" applyNumberFormat="1" applyFont="1" applyFill="1" applyBorder="1" applyAlignment="1" applyProtection="1">
      <alignment horizontal="center" vertical="top"/>
      <protection locked="0"/>
    </xf>
    <xf numFmtId="0" fontId="84" fillId="7" borderId="148" xfId="0" applyFont="1" applyFill="1" applyBorder="1" applyAlignment="1" applyProtection="1">
      <alignment horizontal="center" vertical="top" wrapText="1"/>
      <protection locked="0"/>
    </xf>
    <xf numFmtId="0" fontId="84" fillId="7" borderId="148" xfId="0" applyFont="1" applyFill="1" applyBorder="1" applyAlignment="1" applyProtection="1">
      <alignment horizontal="left" vertical="top" wrapText="1"/>
      <protection locked="0"/>
    </xf>
    <xf numFmtId="174" fontId="84" fillId="7" borderId="148" xfId="0" applyNumberFormat="1" applyFont="1" applyFill="1" applyBorder="1" applyAlignment="1" applyProtection="1">
      <alignment horizontal="right" vertical="top"/>
      <protection locked="0"/>
    </xf>
    <xf numFmtId="167" fontId="84" fillId="7" borderId="148" xfId="0" applyNumberFormat="1" applyFont="1" applyFill="1" applyBorder="1" applyAlignment="1" applyProtection="1">
      <alignment horizontal="right" vertical="top"/>
      <protection locked="0"/>
    </xf>
    <xf numFmtId="179" fontId="0" fillId="0" borderId="0" xfId="0" applyNumberFormat="1" applyAlignment="1" applyProtection="1">
      <alignment horizontal="left" vertical="top"/>
      <protection locked="0"/>
    </xf>
    <xf numFmtId="0" fontId="78" fillId="7" borderId="0" xfId="0" applyFont="1" applyFill="1" applyAlignment="1" applyProtection="1">
      <alignment horizontal="left"/>
    </xf>
    <xf numFmtId="0" fontId="80" fillId="7" borderId="0" xfId="0" applyFont="1" applyFill="1" applyAlignment="1" applyProtection="1">
      <alignment horizontal="left"/>
    </xf>
    <xf numFmtId="0" fontId="80" fillId="7" borderId="0" xfId="0" applyFont="1" applyFill="1" applyAlignment="1" applyProtection="1">
      <alignment horizontal="left" vertical="top" wrapText="1"/>
    </xf>
    <xf numFmtId="174" fontId="80" fillId="7" borderId="0" xfId="0" applyNumberFormat="1" applyFont="1" applyFill="1" applyAlignment="1" applyProtection="1">
      <alignment horizontal="right" vertical="top"/>
    </xf>
    <xf numFmtId="167" fontId="80" fillId="7" borderId="0" xfId="0" applyNumberFormat="1" applyFont="1" applyFill="1" applyAlignment="1" applyProtection="1">
      <alignment horizontal="right" vertical="top"/>
    </xf>
    <xf numFmtId="0" fontId="21" fillId="5" borderId="23" xfId="0" applyFont="1" applyFill="1" applyBorder="1" applyAlignment="1">
      <alignment horizontal="left"/>
    </xf>
    <xf numFmtId="0" fontId="21" fillId="5" borderId="21" xfId="0" applyFont="1" applyFill="1" applyBorder="1" applyAlignment="1">
      <alignment horizontal="left"/>
    </xf>
    <xf numFmtId="0" fontId="1" fillId="0" borderId="0" xfId="0" applyFont="1"/>
    <xf numFmtId="0" fontId="88" fillId="0" borderId="0" xfId="0" applyFont="1" applyAlignment="1" applyProtection="1">
      <alignment horizontal="left" wrapText="1"/>
      <protection locked="0"/>
    </xf>
    <xf numFmtId="49" fontId="89" fillId="0" borderId="0" xfId="0" applyNumberFormat="1" applyFont="1" applyAlignment="1">
      <alignment horizontal="center" vertical="center" wrapText="1"/>
    </xf>
    <xf numFmtId="0" fontId="89" fillId="0" borderId="0" xfId="0" applyFont="1" applyAlignment="1">
      <alignment vertical="center" wrapText="1"/>
    </xf>
    <xf numFmtId="0" fontId="89" fillId="9" borderId="17" xfId="0" applyFont="1" applyFill="1" applyBorder="1" applyAlignment="1">
      <alignment horizontal="center" vertical="center" wrapText="1"/>
    </xf>
    <xf numFmtId="0" fontId="89" fillId="0" borderId="0" xfId="0" applyFont="1" applyAlignment="1">
      <alignment horizontal="center" vertical="center" wrapText="1"/>
    </xf>
    <xf numFmtId="42" fontId="89" fillId="0" borderId="0" xfId="0" applyNumberFormat="1" applyFont="1" applyAlignment="1">
      <alignment vertical="center" wrapText="1"/>
    </xf>
    <xf numFmtId="49" fontId="89" fillId="0" borderId="0" xfId="0" applyNumberFormat="1" applyFont="1" applyBorder="1" applyAlignment="1">
      <alignment horizontal="center" vertical="center" wrapText="1"/>
    </xf>
    <xf numFmtId="0" fontId="89" fillId="0" borderId="0" xfId="0" applyFont="1" applyBorder="1" applyAlignment="1">
      <alignment vertical="center" wrapText="1"/>
    </xf>
    <xf numFmtId="0" fontId="89" fillId="0" borderId="0" xfId="0" applyFont="1" applyBorder="1" applyAlignment="1">
      <alignment horizontal="center" vertical="center" wrapText="1"/>
    </xf>
    <xf numFmtId="42" fontId="89" fillId="0" borderId="0" xfId="0" applyNumberFormat="1" applyFont="1" applyBorder="1" applyAlignment="1">
      <alignment vertical="center" wrapText="1"/>
    </xf>
    <xf numFmtId="0" fontId="89" fillId="0" borderId="17" xfId="0" applyFont="1" applyBorder="1" applyAlignment="1">
      <alignment vertical="center" wrapText="1"/>
    </xf>
    <xf numFmtId="49" fontId="12" fillId="0" borderId="0" xfId="0" applyNumberFormat="1" applyFont="1" applyAlignment="1">
      <alignment horizontal="center" vertical="center" wrapText="1"/>
    </xf>
    <xf numFmtId="0" fontId="12" fillId="0" borderId="0" xfId="0" applyFont="1" applyAlignment="1">
      <alignment vertical="center" wrapText="1"/>
    </xf>
    <xf numFmtId="14" fontId="90" fillId="0" borderId="0" xfId="0" applyNumberFormat="1" applyFont="1" applyAlignment="1">
      <alignment horizontal="left" vertical="center" wrapText="1"/>
    </xf>
    <xf numFmtId="0" fontId="12" fillId="0" borderId="0" xfId="0" applyFont="1" applyAlignment="1">
      <alignment horizontal="center" vertical="center" wrapText="1"/>
    </xf>
    <xf numFmtId="42" fontId="60" fillId="0" borderId="0" xfId="0" applyNumberFormat="1" applyFont="1" applyAlignment="1">
      <alignment vertical="center" wrapText="1"/>
    </xf>
    <xf numFmtId="49" fontId="89" fillId="9" borderId="172" xfId="0" applyNumberFormat="1" applyFont="1" applyFill="1" applyBorder="1" applyAlignment="1">
      <alignment horizontal="center" vertical="center" wrapText="1"/>
    </xf>
    <xf numFmtId="0" fontId="89" fillId="0" borderId="173" xfId="0" applyFont="1" applyFill="1" applyBorder="1" applyAlignment="1">
      <alignment vertical="center" wrapText="1"/>
    </xf>
    <xf numFmtId="0" fontId="89" fillId="0" borderId="174" xfId="0" applyFont="1" applyFill="1" applyBorder="1" applyAlignment="1">
      <alignment horizontal="center" vertical="center" wrapText="1"/>
    </xf>
    <xf numFmtId="0" fontId="89" fillId="0" borderId="175" xfId="0" applyFont="1" applyFill="1" applyBorder="1" applyAlignment="1">
      <alignment horizontal="center" vertical="center" wrapText="1"/>
    </xf>
    <xf numFmtId="42" fontId="89" fillId="0" borderId="175" xfId="0" applyNumberFormat="1" applyFont="1" applyFill="1" applyBorder="1" applyAlignment="1">
      <alignment vertical="center" wrapText="1"/>
    </xf>
    <xf numFmtId="49" fontId="89" fillId="0" borderId="176" xfId="0" applyNumberFormat="1" applyFont="1" applyFill="1" applyBorder="1" applyAlignment="1">
      <alignment horizontal="center" vertical="center" wrapText="1"/>
    </xf>
    <xf numFmtId="0" fontId="89" fillId="0" borderId="177" xfId="0" applyFont="1" applyFill="1" applyBorder="1" applyAlignment="1">
      <alignment vertical="center" wrapText="1"/>
    </xf>
    <xf numFmtId="0" fontId="89" fillId="0" borderId="178" xfId="0" applyFont="1" applyFill="1" applyBorder="1" applyAlignment="1">
      <alignment horizontal="center" vertical="center" wrapText="1"/>
    </xf>
    <xf numFmtId="0" fontId="89" fillId="0" borderId="179" xfId="0" applyFont="1" applyFill="1" applyBorder="1" applyAlignment="1">
      <alignment horizontal="center" vertical="center" wrapText="1"/>
    </xf>
    <xf numFmtId="42" fontId="89" fillId="0" borderId="176" xfId="0" applyNumberFormat="1" applyFont="1" applyFill="1" applyBorder="1" applyAlignment="1">
      <alignment vertical="center" wrapText="1"/>
    </xf>
    <xf numFmtId="0" fontId="12" fillId="0" borderId="177" xfId="0" applyFont="1" applyFill="1" applyBorder="1" applyAlignment="1">
      <alignment horizontal="center" vertical="center" wrapText="1"/>
    </xf>
    <xf numFmtId="0" fontId="90" fillId="0" borderId="17" xfId="0" applyFont="1" applyFill="1" applyBorder="1" applyAlignment="1">
      <alignment vertical="center" wrapText="1"/>
    </xf>
    <xf numFmtId="0" fontId="12" fillId="0" borderId="175" xfId="0" applyFont="1" applyFill="1" applyBorder="1" applyAlignment="1">
      <alignment horizontal="center" vertical="center" wrapText="1"/>
    </xf>
    <xf numFmtId="3" fontId="92" fillId="0" borderId="175" xfId="0" applyNumberFormat="1" applyFont="1" applyFill="1" applyBorder="1" applyAlignment="1" applyProtection="1">
      <alignment horizontal="center" vertical="center" wrapText="1"/>
    </xf>
    <xf numFmtId="3" fontId="92" fillId="0" borderId="180" xfId="0" applyNumberFormat="1" applyFont="1" applyFill="1" applyBorder="1" applyAlignment="1" applyProtection="1">
      <alignment horizontal="center" vertical="center" wrapText="1"/>
    </xf>
    <xf numFmtId="42" fontId="60" fillId="0" borderId="181" xfId="0" applyNumberFormat="1" applyFont="1" applyFill="1" applyBorder="1" applyAlignment="1">
      <alignment vertical="center" wrapText="1"/>
    </xf>
    <xf numFmtId="42" fontId="60" fillId="0" borderId="176" xfId="0" applyNumberFormat="1" applyFont="1" applyFill="1" applyBorder="1" applyAlignment="1">
      <alignment vertical="center" wrapText="1"/>
    </xf>
    <xf numFmtId="49" fontId="12" fillId="0" borderId="182" xfId="0" applyNumberFormat="1" applyFont="1" applyFill="1" applyBorder="1" applyAlignment="1">
      <alignment horizontal="center" vertical="center" wrapText="1"/>
    </xf>
    <xf numFmtId="0" fontId="12" fillId="0" borderId="182" xfId="0" applyFont="1" applyFill="1" applyBorder="1" applyAlignment="1">
      <alignment horizontal="center" vertical="center" wrapText="1"/>
    </xf>
    <xf numFmtId="0" fontId="12" fillId="0" borderId="176" xfId="0" applyFont="1" applyFill="1" applyBorder="1" applyAlignment="1">
      <alignment horizontal="center" vertical="center" wrapText="1"/>
    </xf>
    <xf numFmtId="42" fontId="60" fillId="0" borderId="182" xfId="0" applyNumberFormat="1" applyFont="1" applyFill="1" applyBorder="1" applyAlignment="1">
      <alignment vertical="center" wrapText="1"/>
    </xf>
    <xf numFmtId="0" fontId="12" fillId="0" borderId="182" xfId="0" applyFont="1" applyFill="1" applyBorder="1" applyAlignment="1">
      <alignment vertical="center" wrapText="1"/>
    </xf>
    <xf numFmtId="3" fontId="12" fillId="0" borderId="182" xfId="0" applyNumberFormat="1" applyFont="1" applyFill="1" applyBorder="1" applyAlignment="1">
      <alignment horizontal="center" vertical="center" wrapText="1"/>
    </xf>
    <xf numFmtId="49" fontId="93" fillId="0" borderId="182" xfId="0" applyNumberFormat="1" applyFont="1" applyFill="1" applyBorder="1" applyAlignment="1">
      <alignment horizontal="center" vertical="center" wrapText="1"/>
    </xf>
    <xf numFmtId="0" fontId="93" fillId="0" borderId="182" xfId="0" applyFont="1" applyFill="1" applyBorder="1" applyAlignment="1">
      <alignment horizontal="center" vertical="center" wrapText="1"/>
    </xf>
    <xf numFmtId="3" fontId="12" fillId="0" borderId="182" xfId="0" applyNumberFormat="1" applyFont="1" applyFill="1" applyBorder="1" applyAlignment="1" applyProtection="1">
      <alignment horizontal="center" vertical="center" wrapText="1"/>
    </xf>
    <xf numFmtId="0" fontId="94" fillId="0" borderId="182" xfId="0" applyFont="1" applyFill="1" applyBorder="1" applyAlignment="1">
      <alignment horizontal="center" vertical="center" wrapText="1"/>
    </xf>
    <xf numFmtId="0" fontId="90" fillId="0" borderId="172" xfId="0" applyFont="1" applyFill="1" applyBorder="1" applyAlignment="1">
      <alignment vertical="center" wrapText="1"/>
    </xf>
    <xf numFmtId="0" fontId="12" fillId="0" borderId="183" xfId="0" applyFont="1" applyFill="1" applyBorder="1" applyAlignment="1">
      <alignment vertical="center" wrapText="1"/>
    </xf>
    <xf numFmtId="0" fontId="91" fillId="7" borderId="17" xfId="0" applyFont="1" applyFill="1" applyBorder="1" applyAlignment="1">
      <alignment horizontal="center" vertical="center" wrapText="1"/>
    </xf>
    <xf numFmtId="0" fontId="12" fillId="0" borderId="184" xfId="0" applyFont="1" applyFill="1" applyBorder="1" applyAlignment="1">
      <alignment horizontal="center" vertical="center" wrapText="1"/>
    </xf>
    <xf numFmtId="0" fontId="92" fillId="0" borderId="176" xfId="0" applyFont="1" applyFill="1" applyBorder="1" applyAlignment="1">
      <alignment vertical="center" wrapText="1"/>
    </xf>
    <xf numFmtId="3" fontId="92" fillId="0" borderId="182" xfId="0" applyNumberFormat="1" applyFont="1" applyFill="1" applyBorder="1" applyAlignment="1" applyProtection="1">
      <alignment horizontal="center" vertical="center" wrapText="1"/>
    </xf>
    <xf numFmtId="0" fontId="12" fillId="0" borderId="0" xfId="0" applyFont="1" applyFill="1" applyBorder="1" applyAlignment="1">
      <alignment vertical="center" wrapText="1"/>
    </xf>
    <xf numFmtId="49" fontId="12" fillId="0" borderId="10" xfId="0" applyNumberFormat="1" applyFont="1" applyFill="1" applyBorder="1" applyAlignment="1">
      <alignment horizontal="center" vertical="center" wrapText="1"/>
    </xf>
    <xf numFmtId="0" fontId="12" fillId="0" borderId="11" xfId="0" applyFont="1" applyFill="1" applyBorder="1" applyAlignment="1">
      <alignment vertical="center" wrapText="1"/>
    </xf>
    <xf numFmtId="0" fontId="12" fillId="14" borderId="32" xfId="0" applyFont="1" applyFill="1" applyBorder="1" applyAlignment="1">
      <alignment vertical="center" wrapText="1"/>
    </xf>
    <xf numFmtId="0" fontId="12" fillId="14" borderId="32" xfId="0" applyFont="1" applyFill="1" applyBorder="1" applyAlignment="1">
      <alignment horizontal="center" vertical="center" wrapText="1"/>
    </xf>
    <xf numFmtId="42" fontId="60" fillId="14" borderId="32" xfId="0" applyNumberFormat="1" applyFont="1" applyFill="1" applyBorder="1" applyAlignment="1">
      <alignment vertical="center" wrapText="1"/>
    </xf>
    <xf numFmtId="49" fontId="12" fillId="0" borderId="0" xfId="0" applyNumberFormat="1" applyFont="1" applyFill="1" applyAlignment="1">
      <alignment horizontal="center" vertical="center" wrapText="1"/>
    </xf>
    <xf numFmtId="0" fontId="12" fillId="0" borderId="0" xfId="0" applyFont="1" applyFill="1" applyAlignment="1">
      <alignment vertical="center" wrapText="1"/>
    </xf>
    <xf numFmtId="0" fontId="12" fillId="0" borderId="0" xfId="0" applyFont="1" applyFill="1" applyAlignment="1">
      <alignment horizontal="center" vertical="center" wrapText="1"/>
    </xf>
    <xf numFmtId="42" fontId="60" fillId="0" borderId="0" xfId="0" applyNumberFormat="1" applyFont="1" applyFill="1" applyAlignment="1">
      <alignment vertical="center" wrapText="1"/>
    </xf>
    <xf numFmtId="49" fontId="89" fillId="14" borderId="185" xfId="0" applyNumberFormat="1" applyFont="1" applyFill="1" applyBorder="1" applyAlignment="1">
      <alignment horizontal="center" vertical="center" wrapText="1"/>
    </xf>
    <xf numFmtId="0" fontId="89" fillId="0" borderId="8" xfId="0" applyFont="1" applyBorder="1" applyAlignment="1">
      <alignment vertical="center" wrapText="1"/>
    </xf>
    <xf numFmtId="0" fontId="89" fillId="14" borderId="8" xfId="0" applyFont="1" applyFill="1" applyBorder="1" applyAlignment="1">
      <alignment horizontal="center" vertical="center" wrapText="1"/>
    </xf>
    <xf numFmtId="0" fontId="89" fillId="0" borderId="8" xfId="0" applyFont="1" applyBorder="1" applyAlignment="1">
      <alignment horizontal="center" vertical="center" wrapText="1"/>
    </xf>
    <xf numFmtId="42" fontId="89" fillId="0" borderId="8" xfId="0" applyNumberFormat="1" applyFont="1" applyBorder="1" applyAlignment="1">
      <alignment vertical="center" wrapText="1"/>
    </xf>
    <xf numFmtId="42" fontId="12" fillId="0" borderId="176" xfId="0" applyNumberFormat="1" applyFont="1" applyFill="1" applyBorder="1" applyAlignment="1">
      <alignment vertical="center" wrapText="1"/>
    </xf>
    <xf numFmtId="42" fontId="12" fillId="0" borderId="182" xfId="0" applyNumberFormat="1" applyFont="1" applyFill="1" applyBorder="1" applyAlignment="1">
      <alignment vertical="center" wrapText="1"/>
    </xf>
    <xf numFmtId="49" fontId="12" fillId="0" borderId="186" xfId="0" applyNumberFormat="1" applyFont="1" applyFill="1" applyBorder="1" applyAlignment="1">
      <alignment horizontal="center" vertical="center" wrapText="1"/>
    </xf>
    <xf numFmtId="0" fontId="92" fillId="0" borderId="32" xfId="0" applyFont="1" applyFill="1" applyBorder="1" applyAlignment="1">
      <alignment vertical="center" wrapText="1"/>
    </xf>
    <xf numFmtId="0" fontId="92" fillId="14" borderId="32" xfId="0" applyFont="1" applyFill="1" applyBorder="1" applyAlignment="1">
      <alignment horizontal="center" vertical="center" wrapText="1"/>
    </xf>
    <xf numFmtId="0" fontId="92" fillId="14" borderId="32" xfId="0" applyFont="1" applyFill="1" applyBorder="1" applyAlignment="1">
      <alignment vertical="center" wrapText="1"/>
    </xf>
    <xf numFmtId="42" fontId="59" fillId="14" borderId="32" xfId="0" applyNumberFormat="1" applyFont="1" applyFill="1" applyBorder="1" applyAlignment="1">
      <alignment vertical="center" wrapText="1"/>
    </xf>
    <xf numFmtId="0" fontId="89" fillId="14" borderId="185" xfId="0" applyFont="1" applyFill="1" applyBorder="1" applyAlignment="1">
      <alignment horizontal="center" vertical="center" wrapText="1"/>
    </xf>
    <xf numFmtId="0" fontId="59" fillId="0" borderId="47" xfId="0" applyFont="1" applyBorder="1" applyAlignment="1">
      <alignment vertical="center" wrapText="1"/>
    </xf>
    <xf numFmtId="0" fontId="59" fillId="0" borderId="40" xfId="0" applyFont="1" applyBorder="1" applyAlignment="1">
      <alignment horizontal="center" vertical="center" wrapText="1"/>
    </xf>
    <xf numFmtId="3" fontId="60" fillId="0" borderId="8" xfId="0" applyNumberFormat="1" applyFont="1" applyBorder="1" applyAlignment="1">
      <alignment horizontal="right" vertical="center" wrapText="1"/>
    </xf>
    <xf numFmtId="42" fontId="59" fillId="0" borderId="8" xfId="0" applyNumberFormat="1" applyFont="1" applyBorder="1" applyAlignment="1">
      <alignment vertical="center" wrapText="1"/>
    </xf>
    <xf numFmtId="49" fontId="12" fillId="0" borderId="182" xfId="0" applyNumberFormat="1" applyFont="1" applyBorder="1" applyAlignment="1">
      <alignment horizontal="center" vertical="center" wrapText="1"/>
    </xf>
    <xf numFmtId="0" fontId="12" fillId="0" borderId="183" xfId="0" applyFont="1" applyBorder="1" applyAlignment="1">
      <alignment vertical="center" wrapText="1"/>
    </xf>
    <xf numFmtId="0" fontId="12" fillId="0" borderId="184" xfId="0" applyFont="1" applyBorder="1" applyAlignment="1">
      <alignment horizontal="center" vertical="center" wrapText="1"/>
    </xf>
    <xf numFmtId="0" fontId="12" fillId="0" borderId="182" xfId="0" applyFont="1" applyBorder="1" applyAlignment="1">
      <alignment horizontal="center" vertical="center" wrapText="1"/>
    </xf>
    <xf numFmtId="42" fontId="60" fillId="0" borderId="182" xfId="0" applyNumberFormat="1" applyFont="1" applyBorder="1" applyAlignment="1">
      <alignment vertical="center" wrapText="1"/>
    </xf>
    <xf numFmtId="49" fontId="12" fillId="0" borderId="176" xfId="0" applyNumberFormat="1" applyFont="1" applyBorder="1" applyAlignment="1">
      <alignment horizontal="center" vertical="center" wrapText="1"/>
    </xf>
    <xf numFmtId="42" fontId="12" fillId="0" borderId="176" xfId="14" applyNumberFormat="1" applyFont="1" applyFill="1" applyBorder="1" applyAlignment="1">
      <alignment horizontal="right" vertical="center" wrapText="1"/>
    </xf>
    <xf numFmtId="42" fontId="12" fillId="0" borderId="182" xfId="14" applyNumberFormat="1" applyFont="1" applyFill="1" applyBorder="1" applyAlignment="1">
      <alignment horizontal="right" vertical="center" wrapText="1"/>
    </xf>
    <xf numFmtId="42" fontId="12" fillId="14" borderId="32" xfId="0" applyNumberFormat="1" applyFont="1" applyFill="1" applyBorder="1" applyAlignment="1">
      <alignment vertical="center" wrapText="1"/>
    </xf>
    <xf numFmtId="0" fontId="90" fillId="13" borderId="17" xfId="0" applyFont="1" applyFill="1" applyBorder="1" applyAlignment="1">
      <alignment horizontal="center" vertical="center"/>
    </xf>
    <xf numFmtId="1" fontId="12" fillId="0" borderId="82" xfId="0" applyNumberFormat="1" applyFont="1" applyBorder="1" applyAlignment="1">
      <alignment horizontal="center" vertical="center"/>
    </xf>
    <xf numFmtId="0" fontId="12" fillId="0" borderId="187" xfId="0" applyNumberFormat="1" applyFont="1" applyBorder="1" applyAlignment="1" applyProtection="1">
      <alignment horizontal="left" vertical="center" wrapText="1"/>
      <protection locked="0"/>
    </xf>
    <xf numFmtId="1" fontId="12" fillId="0" borderId="80" xfId="0" applyNumberFormat="1" applyFont="1" applyBorder="1" applyAlignment="1">
      <alignment horizontal="center" vertical="center"/>
    </xf>
    <xf numFmtId="0" fontId="12" fillId="0" borderId="82" xfId="0" applyNumberFormat="1" applyFont="1" applyBorder="1" applyAlignment="1" applyProtection="1">
      <alignment horizontal="left" vertical="center" wrapText="1"/>
      <protection locked="0"/>
    </xf>
    <xf numFmtId="0" fontId="12" fillId="0" borderId="82" xfId="0" applyFont="1" applyBorder="1" applyAlignment="1">
      <alignment vertical="center" wrapText="1"/>
    </xf>
    <xf numFmtId="1" fontId="12" fillId="0" borderId="182" xfId="0" applyNumberFormat="1" applyFont="1" applyBorder="1" applyAlignment="1" applyProtection="1">
      <alignment vertical="center"/>
    </xf>
    <xf numFmtId="0" fontId="95" fillId="0" borderId="8" xfId="0" applyFont="1" applyBorder="1" applyAlignment="1">
      <alignment horizontal="center" vertical="center" wrapText="1"/>
    </xf>
    <xf numFmtId="0" fontId="92" fillId="0" borderId="8" xfId="0" applyFont="1" applyBorder="1" applyAlignment="1">
      <alignment horizontal="center" vertical="center" wrapText="1"/>
    </xf>
    <xf numFmtId="0" fontId="89" fillId="0" borderId="47" xfId="0" applyFont="1" applyFill="1" applyBorder="1" applyAlignment="1">
      <alignment vertical="center" wrapText="1"/>
    </xf>
    <xf numFmtId="0" fontId="89" fillId="0" borderId="40" xfId="0" applyFont="1" applyFill="1" applyBorder="1" applyAlignment="1">
      <alignment horizontal="center" vertical="center" wrapText="1"/>
    </xf>
    <xf numFmtId="3" fontId="96" fillId="0" borderId="8" xfId="0" applyNumberFormat="1" applyFont="1" applyFill="1" applyBorder="1" applyAlignment="1">
      <alignment vertical="center" wrapText="1"/>
    </xf>
    <xf numFmtId="42" fontId="89" fillId="0" borderId="8" xfId="0" applyNumberFormat="1" applyFont="1" applyFill="1" applyBorder="1" applyAlignment="1">
      <alignment vertical="center" wrapText="1"/>
    </xf>
    <xf numFmtId="0" fontId="12" fillId="0" borderId="32" xfId="0" applyFont="1" applyFill="1" applyBorder="1" applyAlignment="1">
      <alignment vertical="center" wrapText="1"/>
    </xf>
    <xf numFmtId="42" fontId="92" fillId="14" borderId="32" xfId="0" applyNumberFormat="1" applyFont="1" applyFill="1" applyBorder="1" applyAlignment="1">
      <alignment vertical="center" wrapText="1"/>
    </xf>
    <xf numFmtId="42" fontId="12" fillId="0" borderId="0" xfId="0" applyNumberFormat="1" applyFont="1" applyFill="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right" vertical="center" wrapText="1"/>
    </xf>
    <xf numFmtId="42" fontId="12" fillId="0" borderId="0" xfId="0" applyNumberFormat="1" applyFont="1" applyBorder="1" applyAlignment="1">
      <alignment vertical="center" wrapText="1"/>
    </xf>
    <xf numFmtId="49" fontId="92" fillId="0" borderId="47" xfId="0" applyNumberFormat="1" applyFont="1" applyFill="1" applyBorder="1" applyAlignment="1">
      <alignment horizontal="center" vertical="center" wrapText="1"/>
    </xf>
    <xf numFmtId="0" fontId="92" fillId="0" borderId="40" xfId="0" applyFont="1" applyFill="1" applyBorder="1" applyAlignment="1">
      <alignment horizontal="center" vertical="center" wrapText="1"/>
    </xf>
    <xf numFmtId="3" fontId="92" fillId="0" borderId="8" xfId="0" applyNumberFormat="1" applyFont="1" applyFill="1" applyBorder="1" applyAlignment="1">
      <alignment horizontal="center" vertical="center" wrapText="1"/>
    </xf>
    <xf numFmtId="42" fontId="59" fillId="0" borderId="8" xfId="0" applyNumberFormat="1" applyFont="1" applyFill="1" applyBorder="1" applyAlignment="1">
      <alignment vertical="center" wrapText="1"/>
    </xf>
    <xf numFmtId="49" fontId="12" fillId="0" borderId="183" xfId="0" applyNumberFormat="1" applyFont="1" applyFill="1" applyBorder="1" applyAlignment="1">
      <alignment horizontal="center" vertical="center" wrapText="1"/>
    </xf>
    <xf numFmtId="0" fontId="92" fillId="0" borderId="182" xfId="0"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0" fontId="12" fillId="0" borderId="179" xfId="0" applyFont="1" applyFill="1" applyBorder="1" applyAlignment="1">
      <alignment horizontal="center" vertical="center" wrapText="1"/>
    </xf>
    <xf numFmtId="3" fontId="12" fillId="0" borderId="188" xfId="0" applyNumberFormat="1" applyFont="1" applyFill="1" applyBorder="1" applyAlignment="1" applyProtection="1">
      <alignment horizontal="center" vertical="center" wrapText="1"/>
    </xf>
    <xf numFmtId="42" fontId="12" fillId="0" borderId="184" xfId="0" applyNumberFormat="1" applyFont="1" applyFill="1" applyBorder="1" applyAlignment="1">
      <alignment vertical="center" wrapText="1"/>
    </xf>
    <xf numFmtId="49" fontId="92" fillId="0" borderId="0" xfId="0" applyNumberFormat="1" applyFont="1" applyFill="1" applyAlignment="1">
      <alignment horizontal="center" vertical="center" wrapText="1"/>
    </xf>
    <xf numFmtId="0" fontId="92" fillId="0" borderId="0" xfId="0" applyFont="1" applyFill="1" applyAlignment="1">
      <alignment horizontal="center" vertical="center" wrapText="1"/>
    </xf>
    <xf numFmtId="0" fontId="92" fillId="14" borderId="30" xfId="0" applyFont="1" applyFill="1" applyBorder="1" applyAlignment="1">
      <alignment vertical="center" wrapText="1"/>
    </xf>
    <xf numFmtId="0" fontId="92" fillId="14" borderId="30" xfId="0" applyFont="1" applyFill="1" applyBorder="1" applyAlignment="1">
      <alignment horizontal="center" vertical="center" wrapText="1"/>
    </xf>
    <xf numFmtId="42" fontId="59" fillId="14" borderId="30" xfId="0" applyNumberFormat="1" applyFont="1" applyFill="1" applyBorder="1" applyAlignment="1">
      <alignment vertical="center" wrapText="1"/>
    </xf>
    <xf numFmtId="0" fontId="60" fillId="0" borderId="0" xfId="0" applyFont="1" applyAlignment="1">
      <alignment horizontal="center" vertical="center" wrapText="1"/>
    </xf>
    <xf numFmtId="0" fontId="60" fillId="0" borderId="0" xfId="0" applyFont="1" applyAlignment="1">
      <alignment vertical="center" wrapText="1"/>
    </xf>
    <xf numFmtId="42" fontId="89" fillId="0" borderId="180" xfId="0" applyNumberFormat="1" applyFont="1" applyFill="1" applyBorder="1" applyAlignment="1">
      <alignment vertical="center" wrapText="1"/>
    </xf>
    <xf numFmtId="0" fontId="92" fillId="0" borderId="0" xfId="0" applyFont="1" applyAlignment="1">
      <alignment horizontal="center" vertical="center" wrapText="1"/>
    </xf>
    <xf numFmtId="0" fontId="89" fillId="0" borderId="0" xfId="0" applyFont="1" applyFill="1" applyAlignment="1">
      <alignment horizontal="center" vertical="center" wrapText="1"/>
    </xf>
    <xf numFmtId="0" fontId="89" fillId="0" borderId="0" xfId="0" applyFont="1" applyFill="1" applyAlignment="1">
      <alignment vertical="center" wrapText="1"/>
    </xf>
    <xf numFmtId="0" fontId="97" fillId="0" borderId="0" xfId="0" applyFont="1" applyFill="1" applyAlignment="1">
      <alignment horizontal="center" vertical="center" wrapText="1"/>
    </xf>
    <xf numFmtId="0" fontId="93" fillId="0" borderId="0" xfId="0" applyFont="1" applyFill="1" applyAlignment="1">
      <alignment horizontal="center" vertical="center" wrapText="1"/>
    </xf>
    <xf numFmtId="0" fontId="93" fillId="0" borderId="0" xfId="0" applyFont="1" applyFill="1" applyAlignment="1">
      <alignment vertical="center" wrapText="1"/>
    </xf>
    <xf numFmtId="0" fontId="94" fillId="0" borderId="0" xfId="0" applyFont="1" applyFill="1" applyAlignment="1">
      <alignment horizontal="center" vertical="center" wrapText="1"/>
    </xf>
    <xf numFmtId="0" fontId="94" fillId="0" borderId="0" xfId="0" applyFont="1" applyFill="1" applyAlignment="1">
      <alignment vertical="center" wrapText="1"/>
    </xf>
    <xf numFmtId="42" fontId="60" fillId="14" borderId="190" xfId="0" applyNumberFormat="1" applyFont="1" applyFill="1" applyBorder="1" applyAlignment="1">
      <alignment vertical="center" wrapText="1"/>
    </xf>
    <xf numFmtId="42" fontId="89" fillId="0" borderId="9" xfId="0" applyNumberFormat="1" applyFont="1" applyBorder="1" applyAlignment="1">
      <alignment vertical="center" wrapText="1"/>
    </xf>
    <xf numFmtId="0" fontId="92" fillId="0" borderId="0" xfId="0" applyFont="1" applyAlignment="1">
      <alignment vertical="center" wrapText="1"/>
    </xf>
    <xf numFmtId="42" fontId="59" fillId="14" borderId="190" xfId="0" applyNumberFormat="1" applyFont="1" applyFill="1" applyBorder="1" applyAlignment="1">
      <alignment vertical="center" wrapText="1"/>
    </xf>
    <xf numFmtId="0" fontId="92" fillId="0" borderId="0" xfId="0" applyFont="1" applyFill="1" applyBorder="1" applyAlignment="1">
      <alignment vertical="center" wrapText="1"/>
    </xf>
    <xf numFmtId="42" fontId="59" fillId="0" borderId="9" xfId="0" applyNumberFormat="1" applyFont="1" applyBorder="1" applyAlignment="1">
      <alignment vertical="center" wrapText="1"/>
    </xf>
    <xf numFmtId="42" fontId="12" fillId="14" borderId="190" xfId="0" applyNumberFormat="1" applyFont="1" applyFill="1" applyBorder="1" applyAlignment="1">
      <alignment vertical="center" wrapText="1"/>
    </xf>
    <xf numFmtId="42" fontId="60" fillId="0" borderId="191" xfId="0" applyNumberFormat="1" applyFont="1" applyBorder="1" applyAlignment="1">
      <alignment vertical="center" wrapText="1"/>
    </xf>
    <xf numFmtId="0" fontId="92" fillId="0" borderId="0" xfId="0" applyFont="1" applyFill="1" applyAlignment="1">
      <alignment vertical="center" wrapText="1"/>
    </xf>
    <xf numFmtId="0" fontId="97" fillId="0" borderId="0" xfId="0" applyFont="1" applyFill="1" applyAlignment="1">
      <alignment vertical="center" wrapText="1"/>
    </xf>
    <xf numFmtId="42" fontId="89" fillId="0" borderId="9" xfId="0" applyNumberFormat="1" applyFont="1" applyFill="1" applyBorder="1" applyAlignment="1">
      <alignment vertical="center" wrapText="1"/>
    </xf>
    <xf numFmtId="42" fontId="92" fillId="14" borderId="190" xfId="0" applyNumberFormat="1" applyFont="1" applyFill="1" applyBorder="1" applyAlignment="1">
      <alignment vertical="center" wrapText="1"/>
    </xf>
    <xf numFmtId="42" fontId="59" fillId="0" borderId="9" xfId="0" applyNumberFormat="1" applyFont="1" applyFill="1" applyBorder="1" applyAlignment="1">
      <alignment vertical="center" wrapText="1"/>
    </xf>
    <xf numFmtId="166" fontId="88" fillId="0" borderId="0" xfId="0" applyNumberFormat="1" applyFont="1" applyAlignment="1" applyProtection="1">
      <alignment horizontal="right"/>
      <protection locked="0"/>
    </xf>
    <xf numFmtId="174" fontId="88" fillId="0" borderId="0" xfId="0" applyNumberFormat="1" applyFont="1" applyAlignment="1" applyProtection="1">
      <alignment horizontal="right"/>
      <protection locked="0"/>
    </xf>
    <xf numFmtId="167" fontId="88" fillId="0" borderId="0" xfId="0" applyNumberFormat="1" applyFont="1" applyAlignment="1" applyProtection="1">
      <alignment horizontal="right"/>
      <protection locked="0"/>
    </xf>
    <xf numFmtId="166" fontId="79" fillId="7" borderId="148" xfId="0" applyNumberFormat="1" applyFont="1" applyFill="1" applyBorder="1" applyAlignment="1" applyProtection="1">
      <alignment horizontal="center" vertical="top" wrapText="1"/>
      <protection locked="0"/>
    </xf>
    <xf numFmtId="174" fontId="79" fillId="7" borderId="148" xfId="0" applyNumberFormat="1" applyFont="1" applyFill="1" applyBorder="1" applyAlignment="1" applyProtection="1">
      <alignment horizontal="right" vertical="top" wrapText="1"/>
      <protection locked="0"/>
    </xf>
    <xf numFmtId="167" fontId="79" fillId="0" borderId="148" xfId="0" applyNumberFormat="1" applyFont="1" applyBorder="1" applyAlignment="1" applyProtection="1">
      <alignment horizontal="right" vertical="top" wrapText="1"/>
      <protection locked="0"/>
    </xf>
    <xf numFmtId="166" fontId="11" fillId="7" borderId="101" xfId="0" applyNumberFormat="1" applyFont="1" applyFill="1" applyBorder="1" applyAlignment="1" applyProtection="1">
      <alignment horizontal="right" vertical="center"/>
    </xf>
    <xf numFmtId="166" fontId="19" fillId="8" borderId="124" xfId="0" applyNumberFormat="1" applyFont="1" applyFill="1" applyBorder="1" applyAlignment="1" applyProtection="1">
      <alignment horizontal="left" vertical="top"/>
      <protection locked="0"/>
    </xf>
    <xf numFmtId="0" fontId="27" fillId="7" borderId="2" xfId="0" applyFont="1" applyFill="1" applyBorder="1"/>
    <xf numFmtId="164" fontId="98" fillId="7" borderId="2" xfId="0" applyNumberFormat="1" applyFont="1" applyFill="1" applyBorder="1"/>
    <xf numFmtId="49" fontId="60" fillId="7" borderId="3" xfId="0" applyNumberFormat="1" applyFont="1" applyFill="1" applyBorder="1" applyAlignment="1">
      <alignment horizontal="center" vertical="center" wrapText="1"/>
    </xf>
    <xf numFmtId="0" fontId="60" fillId="7" borderId="28" xfId="0" applyFont="1" applyFill="1" applyBorder="1" applyAlignment="1">
      <alignment horizontal="center" vertical="center" wrapText="1"/>
    </xf>
    <xf numFmtId="49" fontId="60" fillId="7" borderId="28" xfId="0" applyNumberFormat="1" applyFont="1" applyFill="1" applyBorder="1" applyAlignment="1">
      <alignment horizontal="center" vertical="center" wrapText="1"/>
    </xf>
    <xf numFmtId="49" fontId="59" fillId="7" borderId="28" xfId="0" applyNumberFormat="1" applyFont="1" applyFill="1" applyBorder="1" applyAlignment="1">
      <alignment horizontal="center" vertical="center" wrapText="1"/>
    </xf>
    <xf numFmtId="42" fontId="60" fillId="7" borderId="28" xfId="0" applyNumberFormat="1" applyFont="1" applyFill="1" applyBorder="1" applyAlignment="1">
      <alignment horizontal="center" vertical="center" wrapText="1"/>
    </xf>
    <xf numFmtId="42" fontId="60" fillId="7" borderId="189" xfId="0" applyNumberFormat="1" applyFont="1" applyFill="1" applyBorder="1" applyAlignment="1">
      <alignment horizontal="center" vertical="center" wrapText="1"/>
    </xf>
    <xf numFmtId="49" fontId="89" fillId="0" borderId="179" xfId="0" applyNumberFormat="1" applyFont="1" applyFill="1" applyBorder="1" applyAlignment="1">
      <alignment horizontal="center" vertical="center" wrapText="1"/>
    </xf>
    <xf numFmtId="0" fontId="12" fillId="0" borderId="188" xfId="0" applyFont="1" applyFill="1" applyBorder="1" applyAlignment="1">
      <alignment horizontal="center" vertical="center" wrapText="1"/>
    </xf>
    <xf numFmtId="0" fontId="90" fillId="0" borderId="46" xfId="0" applyFont="1" applyFill="1" applyBorder="1" applyAlignment="1">
      <alignment vertical="center" wrapText="1"/>
    </xf>
    <xf numFmtId="0" fontId="12" fillId="0" borderId="192" xfId="0" applyFont="1" applyFill="1" applyBorder="1" applyAlignment="1">
      <alignment horizontal="center" vertical="center" wrapText="1"/>
    </xf>
    <xf numFmtId="3" fontId="92" fillId="0" borderId="193" xfId="0" applyNumberFormat="1" applyFont="1" applyFill="1" applyBorder="1" applyAlignment="1" applyProtection="1">
      <alignment horizontal="center" vertical="center" wrapText="1"/>
    </xf>
    <xf numFmtId="42" fontId="60" fillId="0" borderId="178" xfId="0" applyNumberFormat="1" applyFont="1" applyFill="1" applyBorder="1" applyAlignment="1">
      <alignment vertical="center" wrapText="1"/>
    </xf>
    <xf numFmtId="42" fontId="60" fillId="0" borderId="179" xfId="0" applyNumberFormat="1" applyFont="1" applyFill="1" applyBorder="1" applyAlignment="1">
      <alignment vertical="center" wrapText="1"/>
    </xf>
    <xf numFmtId="0" fontId="90" fillId="0" borderId="16" xfId="0" applyFont="1" applyFill="1" applyBorder="1" applyAlignment="1">
      <alignment vertical="center" wrapText="1"/>
    </xf>
    <xf numFmtId="0" fontId="12" fillId="0" borderId="194" xfId="0" applyFont="1" applyFill="1" applyBorder="1" applyAlignment="1">
      <alignment horizontal="center" vertical="center" wrapText="1"/>
    </xf>
    <xf numFmtId="3" fontId="92" fillId="0" borderId="195" xfId="0" applyNumberFormat="1" applyFont="1" applyFill="1" applyBorder="1" applyAlignment="1" applyProtection="1">
      <alignment horizontal="center" vertical="center" wrapText="1"/>
    </xf>
    <xf numFmtId="49" fontId="12" fillId="7" borderId="2" xfId="0" applyNumberFormat="1"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2" xfId="0" applyFont="1" applyFill="1" applyBorder="1" applyAlignment="1">
      <alignment vertical="center" wrapText="1"/>
    </xf>
    <xf numFmtId="3" fontId="12" fillId="7" borderId="2" xfId="0" applyNumberFormat="1" applyFont="1" applyFill="1" applyBorder="1" applyAlignment="1">
      <alignment horizontal="center" vertical="center" wrapText="1"/>
    </xf>
    <xf numFmtId="42" fontId="60" fillId="0" borderId="2" xfId="0" applyNumberFormat="1" applyFont="1" applyFill="1" applyBorder="1" applyAlignment="1">
      <alignment vertical="center" wrapText="1"/>
    </xf>
    <xf numFmtId="42" fontId="60" fillId="7" borderId="2" xfId="0" applyNumberFormat="1" applyFont="1" applyFill="1" applyBorder="1" applyAlignment="1">
      <alignment vertical="center" wrapText="1"/>
    </xf>
    <xf numFmtId="0" fontId="91" fillId="8" borderId="16" xfId="0" applyFont="1" applyFill="1" applyBorder="1" applyAlignment="1">
      <alignment horizontal="center" vertical="center" wrapText="1"/>
    </xf>
    <xf numFmtId="42" fontId="90" fillId="7" borderId="17" xfId="0" applyNumberFormat="1" applyFont="1" applyFill="1" applyBorder="1" applyAlignment="1">
      <alignment vertical="center" wrapText="1"/>
    </xf>
    <xf numFmtId="164" fontId="0" fillId="7" borderId="0" xfId="0" applyNumberFormat="1" applyFill="1"/>
    <xf numFmtId="0" fontId="0" fillId="15" borderId="0" xfId="0" applyFill="1" applyAlignment="1" applyProtection="1">
      <alignment horizontal="left" vertical="top"/>
      <protection locked="0"/>
    </xf>
    <xf numFmtId="0" fontId="3" fillId="0" borderId="0" xfId="0" applyFont="1" applyAlignment="1" applyProtection="1">
      <alignment vertical="center" wrapText="1"/>
      <protection locked="0"/>
    </xf>
    <xf numFmtId="167" fontId="84" fillId="0" borderId="148" xfId="0" applyNumberFormat="1" applyFont="1" applyBorder="1" applyAlignment="1" applyProtection="1">
      <alignment horizontal="right"/>
      <protection locked="0"/>
    </xf>
    <xf numFmtId="166" fontId="83" fillId="0" borderId="0" xfId="0" applyNumberFormat="1" applyFont="1" applyBorder="1" applyAlignment="1" applyProtection="1">
      <alignment horizontal="right"/>
      <protection locked="0"/>
    </xf>
    <xf numFmtId="0" fontId="83" fillId="0" borderId="0" xfId="0" applyFont="1" applyBorder="1" applyAlignment="1" applyProtection="1">
      <alignment horizontal="left" wrapText="1"/>
      <protection locked="0"/>
    </xf>
    <xf numFmtId="174" fontId="83" fillId="0" borderId="0" xfId="0" applyNumberFormat="1" applyFont="1" applyBorder="1" applyAlignment="1" applyProtection="1">
      <alignment horizontal="right"/>
      <protection locked="0"/>
    </xf>
    <xf numFmtId="167" fontId="83" fillId="0" borderId="0" xfId="0" applyNumberFormat="1" applyFont="1" applyBorder="1" applyAlignment="1" applyProtection="1">
      <alignment horizontal="right"/>
      <protection locked="0"/>
    </xf>
    <xf numFmtId="166" fontId="85" fillId="0" borderId="0" xfId="0" applyNumberFormat="1" applyFont="1" applyBorder="1" applyAlignment="1" applyProtection="1">
      <alignment horizontal="right"/>
      <protection locked="0"/>
    </xf>
    <xf numFmtId="0" fontId="85" fillId="0" borderId="0" xfId="0" applyFont="1" applyBorder="1" applyAlignment="1" applyProtection="1">
      <alignment horizontal="left" wrapText="1"/>
      <protection locked="0"/>
    </xf>
    <xf numFmtId="174" fontId="85" fillId="0" borderId="0" xfId="0" applyNumberFormat="1" applyFont="1" applyBorder="1" applyAlignment="1" applyProtection="1">
      <alignment horizontal="right"/>
      <protection locked="0"/>
    </xf>
    <xf numFmtId="167" fontId="85" fillId="0" borderId="0" xfId="0" applyNumberFormat="1" applyFont="1" applyBorder="1" applyAlignment="1" applyProtection="1">
      <alignment horizontal="right"/>
      <protection locked="0"/>
    </xf>
    <xf numFmtId="167" fontId="84" fillId="0" borderId="148" xfId="0" applyNumberFormat="1" applyFont="1" applyFill="1" applyBorder="1" applyAlignment="1" applyProtection="1">
      <alignment horizontal="right"/>
      <protection locked="0"/>
    </xf>
    <xf numFmtId="0" fontId="0" fillId="0" borderId="0" xfId="0" applyBorder="1" applyAlignment="1" applyProtection="1">
      <alignment horizontal="left" vertical="top"/>
      <protection locked="0"/>
    </xf>
    <xf numFmtId="0" fontId="85" fillId="0" borderId="59" xfId="0" applyFont="1" applyBorder="1" applyAlignment="1" applyProtection="1">
      <alignment horizontal="left" wrapText="1"/>
      <protection locked="0"/>
    </xf>
    <xf numFmtId="180" fontId="83" fillId="0" borderId="0" xfId="0" applyNumberFormat="1" applyFont="1" applyAlignment="1" applyProtection="1">
      <alignment horizontal="left" wrapText="1"/>
      <protection locked="0"/>
    </xf>
    <xf numFmtId="167" fontId="84" fillId="0" borderId="148" xfId="0" applyNumberFormat="1" applyFont="1" applyFill="1" applyBorder="1" applyAlignment="1" applyProtection="1">
      <alignment horizontal="right" vertical="top"/>
      <protection locked="0"/>
    </xf>
    <xf numFmtId="167" fontId="79" fillId="0" borderId="148" xfId="0" applyNumberFormat="1" applyFont="1" applyBorder="1" applyAlignment="1" applyProtection="1">
      <alignment horizontal="right"/>
      <protection locked="0"/>
    </xf>
    <xf numFmtId="167" fontId="79" fillId="0" borderId="203" xfId="0" applyNumberFormat="1" applyFont="1" applyBorder="1" applyAlignment="1" applyProtection="1">
      <alignment horizontal="right"/>
      <protection locked="0"/>
    </xf>
    <xf numFmtId="0" fontId="18" fillId="8" borderId="98" xfId="0" applyFont="1" applyFill="1" applyBorder="1" applyAlignment="1" applyProtection="1">
      <alignment vertical="center"/>
    </xf>
    <xf numFmtId="0" fontId="18" fillId="8" borderId="99" xfId="0" applyFont="1" applyFill="1" applyBorder="1" applyAlignment="1" applyProtection="1">
      <alignment vertical="center"/>
    </xf>
    <xf numFmtId="0" fontId="18" fillId="8" borderId="0" xfId="0" applyFont="1" applyFill="1" applyBorder="1" applyAlignment="1" applyProtection="1">
      <alignment vertical="center"/>
    </xf>
    <xf numFmtId="0" fontId="18" fillId="8" borderId="101" xfId="0" applyFont="1" applyFill="1" applyBorder="1" applyAlignment="1" applyProtection="1">
      <alignment vertical="center"/>
    </xf>
    <xf numFmtId="0" fontId="18" fillId="8" borderId="54" xfId="0" applyFont="1" applyFill="1" applyBorder="1" applyAlignment="1" applyProtection="1">
      <alignment vertical="center"/>
    </xf>
    <xf numFmtId="0" fontId="18" fillId="8" borderId="103" xfId="0" applyFont="1" applyFill="1" applyBorder="1" applyAlignment="1" applyProtection="1">
      <alignment vertical="center"/>
    </xf>
    <xf numFmtId="0" fontId="4" fillId="3" borderId="21" xfId="0" applyFont="1" applyFill="1" applyBorder="1"/>
    <xf numFmtId="0" fontId="1" fillId="3" borderId="21" xfId="0" applyFont="1" applyFill="1" applyBorder="1"/>
    <xf numFmtId="0" fontId="4" fillId="3" borderId="33" xfId="0" applyFont="1" applyFill="1" applyBorder="1"/>
    <xf numFmtId="179" fontId="0" fillId="0" borderId="0" xfId="0" applyNumberFormat="1" applyFont="1" applyAlignment="1" applyProtection="1">
      <alignment horizontal="left" vertical="top"/>
      <protection locked="0"/>
    </xf>
    <xf numFmtId="166" fontId="79" fillId="7" borderId="204" xfId="0" applyNumberFormat="1" applyFont="1" applyFill="1" applyBorder="1" applyAlignment="1" applyProtection="1">
      <alignment horizontal="center" vertical="top"/>
      <protection locked="0"/>
    </xf>
    <xf numFmtId="0" fontId="79" fillId="7" borderId="204" xfId="0" applyFont="1" applyFill="1" applyBorder="1" applyAlignment="1" applyProtection="1">
      <alignment horizontal="center" vertical="top" wrapText="1"/>
      <protection locked="0"/>
    </xf>
    <xf numFmtId="0" fontId="79" fillId="7" borderId="204" xfId="0" applyFont="1" applyFill="1" applyBorder="1" applyAlignment="1" applyProtection="1">
      <alignment horizontal="left" vertical="top" wrapText="1"/>
      <protection locked="0"/>
    </xf>
    <xf numFmtId="174" fontId="79" fillId="7" borderId="204" xfId="0" applyNumberFormat="1" applyFont="1" applyFill="1" applyBorder="1" applyAlignment="1" applyProtection="1">
      <alignment horizontal="right" vertical="top"/>
      <protection locked="0"/>
    </xf>
    <xf numFmtId="167" fontId="79" fillId="0" borderId="204" xfId="0" applyNumberFormat="1" applyFont="1" applyBorder="1" applyAlignment="1" applyProtection="1">
      <alignment horizontal="right" vertical="top"/>
      <protection locked="0"/>
    </xf>
    <xf numFmtId="167" fontId="79" fillId="7" borderId="204" xfId="0" applyNumberFormat="1" applyFont="1" applyFill="1" applyBorder="1" applyAlignment="1" applyProtection="1">
      <alignment horizontal="right" vertical="top"/>
      <protection locked="0"/>
    </xf>
    <xf numFmtId="166" fontId="82" fillId="5" borderId="10" xfId="0" applyNumberFormat="1" applyFont="1" applyFill="1" applyBorder="1" applyAlignment="1" applyProtection="1">
      <alignment horizontal="right" vertical="center"/>
      <protection locked="0"/>
    </xf>
    <xf numFmtId="0" fontId="82" fillId="5" borderId="11" xfId="0" applyFont="1" applyFill="1" applyBorder="1" applyAlignment="1" applyProtection="1">
      <alignment horizontal="left" vertical="center" wrapText="1"/>
      <protection locked="0"/>
    </xf>
    <xf numFmtId="174" fontId="82" fillId="5" borderId="11" xfId="0" applyNumberFormat="1" applyFont="1" applyFill="1" applyBorder="1" applyAlignment="1" applyProtection="1">
      <alignment horizontal="right" vertical="center"/>
      <protection locked="0"/>
    </xf>
    <xf numFmtId="167" fontId="82" fillId="5" borderId="11" xfId="0" applyNumberFormat="1" applyFont="1" applyFill="1" applyBorder="1" applyAlignment="1" applyProtection="1">
      <alignment horizontal="right" vertical="center"/>
      <protection locked="0"/>
    </xf>
    <xf numFmtId="167" fontId="82" fillId="5" borderId="12" xfId="0" applyNumberFormat="1" applyFont="1" applyFill="1" applyBorder="1" applyAlignment="1" applyProtection="1">
      <alignment horizontal="right" vertical="center"/>
      <protection locked="0"/>
    </xf>
    <xf numFmtId="0" fontId="1" fillId="16" borderId="2" xfId="0" applyFont="1" applyFill="1" applyBorder="1"/>
    <xf numFmtId="175" fontId="0" fillId="16" borderId="2" xfId="0" applyNumberFormat="1" applyFill="1" applyBorder="1" applyAlignment="1"/>
    <xf numFmtId="0" fontId="0" fillId="16" borderId="2" xfId="0" applyFill="1" applyBorder="1"/>
    <xf numFmtId="175" fontId="0" fillId="16" borderId="2" xfId="0" applyNumberFormat="1" applyFill="1" applyBorder="1"/>
    <xf numFmtId="0" fontId="3" fillId="0" borderId="0" xfId="0" applyFont="1"/>
    <xf numFmtId="166" fontId="0" fillId="0" borderId="0" xfId="0" applyNumberFormat="1" applyAlignment="1" applyProtection="1">
      <alignment horizontal="left" vertical="top"/>
      <protection locked="0"/>
    </xf>
    <xf numFmtId="166" fontId="2" fillId="7" borderId="148" xfId="0" applyNumberFormat="1" applyFont="1" applyFill="1" applyBorder="1" applyAlignment="1" applyProtection="1">
      <alignment horizontal="center" vertical="top"/>
      <protection locked="0"/>
    </xf>
    <xf numFmtId="0" fontId="2" fillId="7" borderId="148" xfId="0" applyFont="1" applyFill="1" applyBorder="1" applyAlignment="1" applyProtection="1">
      <alignment horizontal="left" vertical="top" wrapText="1"/>
      <protection locked="0"/>
    </xf>
    <xf numFmtId="10" fontId="3" fillId="12" borderId="43" xfId="9" applyNumberFormat="1" applyFont="1" applyFill="1" applyBorder="1" applyAlignment="1">
      <alignment horizontal="center"/>
    </xf>
    <xf numFmtId="10" fontId="3" fillId="12" borderId="36" xfId="9" applyNumberFormat="1" applyFont="1" applyFill="1" applyBorder="1" applyAlignment="1">
      <alignment horizontal="center"/>
    </xf>
    <xf numFmtId="10" fontId="3" fillId="12" borderId="15" xfId="9" applyNumberFormat="1" applyFont="1" applyFill="1" applyBorder="1" applyAlignment="1">
      <alignment horizontal="center"/>
    </xf>
    <xf numFmtId="166" fontId="17" fillId="17" borderId="125" xfId="0" applyNumberFormat="1" applyFont="1" applyFill="1" applyBorder="1" applyAlignment="1" applyProtection="1">
      <alignment horizontal="right" vertical="center"/>
      <protection locked="0"/>
    </xf>
    <xf numFmtId="166" fontId="17" fillId="17" borderId="129" xfId="0" applyNumberFormat="1" applyFont="1" applyFill="1" applyBorder="1" applyAlignment="1" applyProtection="1">
      <alignment horizontal="right" vertical="center"/>
      <protection locked="0"/>
    </xf>
    <xf numFmtId="166" fontId="15" fillId="5" borderId="83" xfId="0" applyNumberFormat="1" applyFont="1" applyFill="1" applyBorder="1" applyAlignment="1" applyProtection="1">
      <alignment horizontal="right" vertical="center"/>
    </xf>
    <xf numFmtId="166" fontId="15" fillId="5" borderId="80" xfId="0" applyNumberFormat="1" applyFont="1" applyFill="1" applyBorder="1" applyAlignment="1" applyProtection="1">
      <alignment horizontal="right" vertical="center"/>
    </xf>
    <xf numFmtId="166" fontId="15" fillId="5" borderId="17" xfId="0" applyNumberFormat="1" applyFont="1" applyFill="1" applyBorder="1" applyAlignment="1" applyProtection="1">
      <alignment horizontal="right" vertical="center"/>
    </xf>
    <xf numFmtId="166" fontId="15" fillId="5" borderId="94" xfId="0" applyNumberFormat="1" applyFont="1" applyFill="1" applyBorder="1" applyAlignment="1" applyProtection="1">
      <alignment horizontal="right" vertical="center"/>
    </xf>
    <xf numFmtId="167" fontId="17" fillId="5" borderId="83" xfId="0" applyNumberFormat="1" applyFont="1" applyFill="1" applyBorder="1" applyAlignment="1" applyProtection="1">
      <alignment horizontal="right" vertical="center"/>
    </xf>
    <xf numFmtId="166" fontId="17" fillId="5" borderId="83" xfId="0" applyNumberFormat="1" applyFont="1" applyFill="1" applyBorder="1" applyAlignment="1" applyProtection="1">
      <alignment horizontal="right" vertical="center"/>
    </xf>
    <xf numFmtId="166" fontId="17" fillId="5" borderId="80" xfId="0" applyNumberFormat="1" applyFont="1" applyFill="1" applyBorder="1" applyAlignment="1" applyProtection="1">
      <alignment horizontal="right" vertical="center"/>
    </xf>
    <xf numFmtId="166" fontId="17" fillId="5" borderId="17" xfId="0" applyNumberFormat="1" applyFont="1" applyFill="1" applyBorder="1" applyAlignment="1" applyProtection="1">
      <alignment horizontal="right" vertical="center"/>
    </xf>
    <xf numFmtId="167" fontId="15" fillId="5" borderId="0" xfId="0" applyNumberFormat="1" applyFont="1" applyFill="1" applyBorder="1" applyAlignment="1" applyProtection="1">
      <alignment horizontal="right" vertical="center"/>
    </xf>
    <xf numFmtId="166" fontId="15" fillId="5" borderId="117" xfId="0" applyNumberFormat="1" applyFont="1" applyFill="1" applyBorder="1" applyAlignment="1" applyProtection="1">
      <alignment horizontal="right" vertical="center"/>
    </xf>
    <xf numFmtId="166" fontId="15" fillId="5" borderId="118" xfId="0" applyNumberFormat="1" applyFont="1" applyFill="1" applyBorder="1" applyAlignment="1" applyProtection="1">
      <alignment horizontal="right" vertical="center"/>
    </xf>
    <xf numFmtId="166" fontId="15" fillId="5" borderId="119" xfId="0" applyNumberFormat="1" applyFont="1" applyFill="1" applyBorder="1" applyAlignment="1" applyProtection="1">
      <alignment horizontal="right" vertical="center"/>
    </xf>
    <xf numFmtId="166" fontId="15" fillId="5" borderId="121" xfId="0" applyNumberFormat="1" applyFont="1" applyFill="1" applyBorder="1" applyAlignment="1" applyProtection="1">
      <alignment horizontal="right" vertical="center"/>
    </xf>
    <xf numFmtId="166" fontId="24" fillId="5" borderId="119" xfId="0" applyNumberFormat="1" applyFont="1" applyFill="1" applyBorder="1" applyAlignment="1" applyProtection="1">
      <alignment horizontal="right" vertical="center"/>
    </xf>
    <xf numFmtId="166" fontId="10" fillId="5" borderId="122" xfId="0" applyNumberFormat="1" applyFont="1" applyFill="1" applyBorder="1" applyAlignment="1" applyProtection="1">
      <alignment horizontal="right" vertical="center"/>
      <protection locked="0"/>
    </xf>
    <xf numFmtId="166" fontId="10" fillId="5" borderId="123" xfId="0" applyNumberFormat="1" applyFont="1" applyFill="1" applyBorder="1" applyAlignment="1" applyProtection="1">
      <alignment horizontal="right" vertical="center"/>
      <protection locked="0"/>
    </xf>
    <xf numFmtId="166" fontId="24" fillId="5" borderId="119" xfId="0" applyNumberFormat="1" applyFont="1" applyFill="1" applyBorder="1" applyAlignment="1" applyProtection="1">
      <alignment horizontal="right" vertical="center"/>
      <protection locked="0"/>
    </xf>
    <xf numFmtId="0" fontId="1" fillId="5" borderId="0" xfId="0" applyFont="1" applyFill="1"/>
    <xf numFmtId="0" fontId="0" fillId="5" borderId="0" xfId="0" applyFill="1"/>
    <xf numFmtId="175" fontId="0" fillId="5" borderId="0" xfId="13" applyNumberFormat="1" applyFont="1" applyFill="1"/>
    <xf numFmtId="0" fontId="103" fillId="5" borderId="2" xfId="0" applyFont="1" applyFill="1" applyBorder="1" applyAlignment="1">
      <alignment vertical="center" wrapText="1"/>
    </xf>
    <xf numFmtId="3" fontId="104" fillId="7" borderId="2" xfId="0" applyNumberFormat="1" applyFont="1" applyFill="1" applyBorder="1" applyAlignment="1">
      <alignment horizontal="center" vertical="center" wrapText="1"/>
    </xf>
    <xf numFmtId="0" fontId="54" fillId="7" borderId="2" xfId="0" applyFont="1" applyFill="1" applyBorder="1" applyAlignment="1">
      <alignment wrapText="1"/>
    </xf>
    <xf numFmtId="166" fontId="84" fillId="9" borderId="148" xfId="0" applyNumberFormat="1" applyFont="1" applyFill="1" applyBorder="1" applyAlignment="1" applyProtection="1">
      <alignment horizontal="center"/>
      <protection locked="0"/>
    </xf>
    <xf numFmtId="166" fontId="2" fillId="9" borderId="148" xfId="0" applyNumberFormat="1" applyFont="1" applyFill="1" applyBorder="1" applyAlignment="1" applyProtection="1">
      <alignment horizontal="center" vertical="top"/>
      <protection locked="0"/>
    </xf>
    <xf numFmtId="0" fontId="2" fillId="7" borderId="148" xfId="0" applyFont="1" applyFill="1" applyBorder="1" applyAlignment="1" applyProtection="1">
      <alignment horizontal="center" vertical="top" wrapText="1"/>
      <protection locked="0"/>
    </xf>
    <xf numFmtId="174" fontId="2" fillId="7" borderId="148" xfId="0" applyNumberFormat="1" applyFont="1" applyFill="1" applyBorder="1" applyAlignment="1" applyProtection="1">
      <alignment horizontal="right" vertical="top"/>
      <protection locked="0"/>
    </xf>
    <xf numFmtId="166" fontId="79" fillId="9" borderId="148" xfId="0" applyNumberFormat="1" applyFont="1" applyFill="1" applyBorder="1" applyAlignment="1" applyProtection="1">
      <alignment horizontal="center" vertical="top"/>
      <protection locked="0"/>
    </xf>
    <xf numFmtId="181" fontId="83" fillId="0" borderId="0" xfId="0" applyNumberFormat="1" applyFont="1" applyAlignment="1" applyProtection="1">
      <alignment horizontal="right"/>
      <protection locked="0"/>
    </xf>
    <xf numFmtId="0" fontId="83" fillId="0" borderId="0" xfId="0" applyFont="1" applyAlignment="1" applyProtection="1">
      <alignment horizontal="right" wrapText="1"/>
      <protection locked="0"/>
    </xf>
    <xf numFmtId="0" fontId="106" fillId="0" borderId="0" xfId="0" applyFont="1" applyAlignment="1" applyProtection="1">
      <alignment horizontal="left" wrapText="1"/>
      <protection locked="0"/>
    </xf>
    <xf numFmtId="167" fontId="2" fillId="0" borderId="148" xfId="0" applyNumberFormat="1" applyFont="1" applyBorder="1" applyAlignment="1" applyProtection="1">
      <alignment horizontal="right" vertical="top"/>
      <protection locked="0"/>
    </xf>
    <xf numFmtId="167" fontId="2" fillId="7" borderId="148" xfId="0" applyNumberFormat="1" applyFont="1" applyFill="1" applyBorder="1" applyAlignment="1" applyProtection="1">
      <alignment horizontal="right" vertical="top"/>
      <protection locked="0"/>
    </xf>
    <xf numFmtId="0" fontId="1" fillId="15" borderId="0" xfId="0" applyFont="1" applyFill="1" applyAlignment="1" applyProtection="1">
      <alignment horizontal="center" vertical="top"/>
      <protection locked="0"/>
    </xf>
    <xf numFmtId="0" fontId="1" fillId="0" borderId="0" xfId="0" applyFont="1" applyAlignment="1" applyProtection="1">
      <alignment horizontal="left" vertical="top"/>
      <protection locked="0"/>
    </xf>
    <xf numFmtId="0" fontId="108" fillId="0" borderId="0" xfId="0" applyFont="1"/>
    <xf numFmtId="166" fontId="79" fillId="18" borderId="148" xfId="0" applyNumberFormat="1" applyFont="1" applyFill="1" applyBorder="1" applyAlignment="1" applyProtection="1">
      <alignment horizontal="center" vertical="top"/>
      <protection locked="0"/>
    </xf>
    <xf numFmtId="0" fontId="34" fillId="19" borderId="2" xfId="0" applyFont="1" applyFill="1" applyBorder="1" applyAlignment="1">
      <alignment horizontal="center" vertical="center" wrapText="1"/>
    </xf>
    <xf numFmtId="0" fontId="0" fillId="19" borderId="0" xfId="0" applyFill="1"/>
    <xf numFmtId="0" fontId="16" fillId="5" borderId="2" xfId="0" applyFont="1" applyFill="1" applyBorder="1" applyAlignment="1">
      <alignment horizontal="left" vertical="top" wrapText="1"/>
    </xf>
    <xf numFmtId="0" fontId="16" fillId="5" borderId="2" xfId="0" applyFont="1" applyFill="1" applyBorder="1" applyAlignment="1">
      <alignment vertical="center" wrapText="1"/>
    </xf>
    <xf numFmtId="0" fontId="0" fillId="0" borderId="2" xfId="0" applyFont="1" applyBorder="1"/>
    <xf numFmtId="0" fontId="64" fillId="0" borderId="0" xfId="0" applyFont="1" applyAlignment="1">
      <alignment vertical="center"/>
    </xf>
    <xf numFmtId="0" fontId="112" fillId="0" borderId="0" xfId="0" applyFont="1" applyAlignment="1">
      <alignment vertical="center"/>
    </xf>
    <xf numFmtId="0" fontId="44" fillId="0" borderId="0" xfId="0" applyFont="1"/>
    <xf numFmtId="0" fontId="111" fillId="0" borderId="0" xfId="0" applyFont="1" applyAlignment="1">
      <alignment vertical="center" wrapText="1"/>
    </xf>
    <xf numFmtId="0" fontId="0" fillId="0" borderId="0" xfId="0" applyAlignment="1">
      <alignment wrapText="1"/>
    </xf>
    <xf numFmtId="0" fontId="44" fillId="0" borderId="0" xfId="0" applyFont="1" applyAlignment="1">
      <alignment vertical="center" wrapText="1"/>
    </xf>
    <xf numFmtId="166" fontId="79" fillId="12" borderId="148" xfId="0" applyNumberFormat="1" applyFont="1" applyFill="1" applyBorder="1" applyAlignment="1" applyProtection="1">
      <alignment horizontal="center" vertical="top"/>
      <protection locked="0"/>
    </xf>
    <xf numFmtId="0" fontId="114" fillId="0" borderId="0" xfId="0" applyFont="1"/>
    <xf numFmtId="0" fontId="54" fillId="5" borderId="0" xfId="11" applyFont="1" applyFill="1" applyBorder="1"/>
    <xf numFmtId="164" fontId="49" fillId="5" borderId="0" xfId="0" applyNumberFormat="1" applyFont="1" applyFill="1" applyBorder="1"/>
    <xf numFmtId="0" fontId="12" fillId="0" borderId="182" xfId="0" applyNumberFormat="1" applyFont="1" applyBorder="1" applyAlignment="1">
      <alignment horizontal="left" vertical="top" wrapText="1"/>
    </xf>
    <xf numFmtId="49" fontId="12" fillId="0" borderId="182" xfId="0" applyNumberFormat="1" applyFont="1" applyBorder="1" applyAlignment="1">
      <alignment horizontal="center" vertical="top"/>
    </xf>
    <xf numFmtId="49" fontId="12" fillId="18" borderId="182" xfId="0" applyNumberFormat="1" applyFont="1" applyFill="1" applyBorder="1" applyAlignment="1">
      <alignment horizontal="center" vertical="center" wrapText="1"/>
    </xf>
    <xf numFmtId="0" fontId="79" fillId="7" borderId="148" xfId="0" applyNumberFormat="1" applyFont="1" applyFill="1" applyBorder="1" applyAlignment="1" applyProtection="1">
      <alignment horizontal="right" vertical="top"/>
      <protection locked="0"/>
    </xf>
    <xf numFmtId="2" fontId="79" fillId="7" borderId="148" xfId="0" applyNumberFormat="1" applyFont="1" applyFill="1" applyBorder="1" applyAlignment="1" applyProtection="1">
      <alignment horizontal="right" vertical="top"/>
      <protection locked="0"/>
    </xf>
    <xf numFmtId="166" fontId="83" fillId="9" borderId="0" xfId="0" applyNumberFormat="1" applyFont="1" applyFill="1" applyAlignment="1" applyProtection="1">
      <alignment horizontal="right"/>
      <protection locked="0"/>
    </xf>
    <xf numFmtId="0" fontId="0" fillId="9" borderId="0" xfId="0" applyFill="1" applyAlignment="1" applyProtection="1">
      <alignment horizontal="left" vertical="top"/>
      <protection locked="0"/>
    </xf>
    <xf numFmtId="14" fontId="0" fillId="9" borderId="0" xfId="0" applyNumberFormat="1" applyFill="1" applyAlignment="1" applyProtection="1">
      <alignment horizontal="left" vertical="top"/>
      <protection locked="0"/>
    </xf>
    <xf numFmtId="0" fontId="34" fillId="9" borderId="2" xfId="0" applyFont="1" applyFill="1" applyBorder="1" applyAlignment="1">
      <alignment horizontal="center" vertical="center" wrapText="1"/>
    </xf>
    <xf numFmtId="0" fontId="0" fillId="9" borderId="0" xfId="0" applyFill="1"/>
    <xf numFmtId="14" fontId="0" fillId="9" borderId="0" xfId="0" applyNumberFormat="1" applyFill="1"/>
    <xf numFmtId="0" fontId="1" fillId="9" borderId="2" xfId="0" applyFont="1" applyFill="1" applyBorder="1" applyAlignment="1">
      <alignment horizontal="center" vertical="center" wrapText="1"/>
    </xf>
    <xf numFmtId="0" fontId="12" fillId="9" borderId="0" xfId="0" applyFont="1" applyFill="1" applyAlignment="1">
      <alignment vertical="center" wrapText="1"/>
    </xf>
    <xf numFmtId="0" fontId="0" fillId="12" borderId="0" xfId="0" applyFill="1"/>
    <xf numFmtId="0" fontId="0" fillId="18" borderId="0" xfId="0" applyFill="1"/>
    <xf numFmtId="0" fontId="12" fillId="18" borderId="0" xfId="0" applyFont="1" applyFill="1" applyAlignment="1">
      <alignment vertical="center" wrapText="1"/>
    </xf>
    <xf numFmtId="0" fontId="12" fillId="12" borderId="0" xfId="0" applyFont="1" applyFill="1" applyAlignment="1">
      <alignment vertical="center" wrapText="1"/>
    </xf>
    <xf numFmtId="0" fontId="115" fillId="15" borderId="0" xfId="0" applyFont="1" applyFill="1" applyAlignment="1" applyProtection="1">
      <alignment horizontal="left" vertical="top"/>
      <protection locked="0"/>
    </xf>
    <xf numFmtId="14" fontId="0" fillId="9" borderId="0" xfId="0" applyNumberFormat="1" applyFont="1" applyFill="1" applyAlignment="1" applyProtection="1">
      <alignment horizontal="left" vertical="top"/>
      <protection locked="0"/>
    </xf>
    <xf numFmtId="0" fontId="0" fillId="9" borderId="0" xfId="0" applyFill="1" applyBorder="1"/>
    <xf numFmtId="0" fontId="54" fillId="9" borderId="0" xfId="11" applyFont="1" applyFill="1" applyBorder="1"/>
    <xf numFmtId="164" fontId="49" fillId="9" borderId="0" xfId="0" applyNumberFormat="1" applyFont="1" applyFill="1" applyBorder="1"/>
    <xf numFmtId="0" fontId="1" fillId="9" borderId="0" xfId="12" applyFill="1"/>
    <xf numFmtId="14" fontId="0" fillId="9" borderId="0" xfId="0" applyNumberFormat="1" applyFont="1" applyFill="1"/>
    <xf numFmtId="14" fontId="0" fillId="18" borderId="0" xfId="0" applyNumberFormat="1" applyFont="1" applyFill="1" applyAlignment="1" applyProtection="1">
      <alignment horizontal="left" vertical="top" wrapText="1"/>
      <protection locked="0"/>
    </xf>
    <xf numFmtId="0" fontId="0" fillId="9" borderId="0" xfId="0" applyFill="1" applyAlignment="1" applyProtection="1">
      <alignment horizontal="left" vertical="top" wrapText="1"/>
      <protection locked="0"/>
    </xf>
    <xf numFmtId="0" fontId="0" fillId="15" borderId="0" xfId="0" applyFill="1" applyAlignment="1" applyProtection="1">
      <alignment horizontal="left" vertical="top" wrapText="1"/>
      <protection locked="0"/>
    </xf>
    <xf numFmtId="0" fontId="0" fillId="18" borderId="0" xfId="0" applyFill="1" applyAlignment="1" applyProtection="1">
      <alignment horizontal="left" vertical="top" wrapText="1"/>
      <protection locked="0"/>
    </xf>
    <xf numFmtId="0" fontId="19" fillId="7" borderId="0" xfId="0" applyFont="1" applyFill="1" applyBorder="1" applyAlignment="1" applyProtection="1">
      <alignment horizontal="left" vertical="center"/>
    </xf>
    <xf numFmtId="0" fontId="10" fillId="0" borderId="58" xfId="0" applyFont="1" applyBorder="1" applyAlignment="1" applyProtection="1">
      <alignment horizontal="left" vertical="center" wrapText="1"/>
    </xf>
    <xf numFmtId="0" fontId="10" fillId="0" borderId="59" xfId="0" applyFont="1" applyBorder="1" applyAlignment="1" applyProtection="1">
      <alignment horizontal="left" vertical="center" wrapText="1"/>
    </xf>
    <xf numFmtId="0" fontId="10" fillId="0" borderId="60" xfId="0" applyFont="1" applyBorder="1" applyAlignment="1" applyProtection="1">
      <alignment horizontal="left" vertical="center" wrapText="1"/>
    </xf>
    <xf numFmtId="0" fontId="10" fillId="0" borderId="65" xfId="0" applyFont="1" applyBorder="1" applyAlignment="1" applyProtection="1">
      <alignment horizontal="left" vertical="center"/>
    </xf>
    <xf numFmtId="0" fontId="10" fillId="0" borderId="66" xfId="0" applyFont="1" applyBorder="1" applyAlignment="1" applyProtection="1">
      <alignment horizontal="left" vertical="center"/>
    </xf>
    <xf numFmtId="0" fontId="10" fillId="0" borderId="57"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61" xfId="0" applyFont="1" applyBorder="1" applyAlignment="1" applyProtection="1">
      <alignment horizontal="left" vertical="center" wrapText="1"/>
    </xf>
    <xf numFmtId="0" fontId="18" fillId="8" borderId="97" xfId="0" applyFont="1" applyFill="1" applyBorder="1" applyAlignment="1" applyProtection="1">
      <alignment horizontal="center" vertical="center"/>
    </xf>
    <xf numFmtId="0" fontId="18" fillId="8" borderId="98" xfId="0" applyFont="1" applyFill="1" applyBorder="1" applyAlignment="1" applyProtection="1">
      <alignment horizontal="center" vertical="center"/>
    </xf>
    <xf numFmtId="0" fontId="18" fillId="8" borderId="100" xfId="0" applyFont="1" applyFill="1" applyBorder="1" applyAlignment="1" applyProtection="1">
      <alignment horizontal="center" vertical="center"/>
    </xf>
    <xf numFmtId="0" fontId="18" fillId="8" borderId="0" xfId="0" applyFont="1" applyFill="1" applyBorder="1" applyAlignment="1" applyProtection="1">
      <alignment horizontal="center" vertical="center"/>
    </xf>
    <xf numFmtId="0" fontId="18" fillId="8" borderId="102" xfId="0" applyFont="1" applyFill="1" applyBorder="1" applyAlignment="1" applyProtection="1">
      <alignment horizontal="center" vertical="center"/>
    </xf>
    <xf numFmtId="0" fontId="18" fillId="8" borderId="54" xfId="0" applyFont="1" applyFill="1" applyBorder="1" applyAlignment="1" applyProtection="1">
      <alignment horizontal="center" vertical="center"/>
    </xf>
    <xf numFmtId="166" fontId="10" fillId="5" borderId="2" xfId="0" applyNumberFormat="1" applyFont="1" applyFill="1" applyBorder="1" applyAlignment="1" applyProtection="1">
      <alignment horizontal="right" vertical="center"/>
      <protection locked="0"/>
    </xf>
    <xf numFmtId="0" fontId="19" fillId="0" borderId="62" xfId="0" applyFont="1" applyBorder="1" applyAlignment="1" applyProtection="1">
      <alignment horizontal="left" vertical="center" wrapText="1"/>
    </xf>
    <xf numFmtId="0" fontId="19" fillId="0" borderId="63" xfId="0" applyFont="1" applyBorder="1" applyAlignment="1" applyProtection="1">
      <alignment horizontal="center" vertical="center"/>
    </xf>
    <xf numFmtId="0" fontId="19" fillId="0" borderId="64" xfId="0" applyFont="1" applyBorder="1" applyAlignment="1" applyProtection="1">
      <alignment horizontal="center" vertical="center"/>
    </xf>
    <xf numFmtId="0" fontId="10" fillId="0" borderId="48" xfId="0" applyFont="1" applyBorder="1" applyAlignment="1" applyProtection="1">
      <alignment horizontal="left" vertical="center" wrapText="1"/>
    </xf>
    <xf numFmtId="0" fontId="10" fillId="0" borderId="48" xfId="0" applyFont="1" applyBorder="1" applyAlignment="1" applyProtection="1">
      <alignment horizontal="center" vertical="center"/>
    </xf>
    <xf numFmtId="0" fontId="10" fillId="0" borderId="109" xfId="0" applyFont="1" applyBorder="1" applyAlignment="1" applyProtection="1">
      <alignment horizontal="center" vertical="center"/>
    </xf>
    <xf numFmtId="0" fontId="10" fillId="7" borderId="0" xfId="0" applyFont="1" applyFill="1" applyBorder="1" applyAlignment="1" applyProtection="1">
      <alignment horizontal="left" vertical="center"/>
    </xf>
    <xf numFmtId="14" fontId="10" fillId="0" borderId="65" xfId="0" applyNumberFormat="1" applyFont="1" applyBorder="1" applyAlignment="1" applyProtection="1">
      <alignment horizontal="left" vertical="center"/>
    </xf>
    <xf numFmtId="0" fontId="100" fillId="8" borderId="196" xfId="0" applyFont="1" applyFill="1" applyBorder="1" applyAlignment="1" applyProtection="1">
      <alignment horizontal="center" vertical="center" wrapText="1"/>
      <protection locked="0"/>
    </xf>
    <xf numFmtId="0" fontId="99" fillId="8" borderId="197" xfId="0" applyFont="1" applyFill="1" applyBorder="1" applyAlignment="1" applyProtection="1">
      <alignment horizontal="center" vertical="center" wrapText="1"/>
      <protection locked="0"/>
    </xf>
    <xf numFmtId="0" fontId="99" fillId="8" borderId="198" xfId="0" applyFont="1" applyFill="1" applyBorder="1" applyAlignment="1" applyProtection="1">
      <alignment horizontal="center" vertical="center" wrapText="1"/>
      <protection locked="0"/>
    </xf>
    <xf numFmtId="0" fontId="99" fillId="8" borderId="199" xfId="0" applyFont="1" applyFill="1" applyBorder="1" applyAlignment="1" applyProtection="1">
      <alignment horizontal="center" vertical="center" wrapText="1"/>
      <protection locked="0"/>
    </xf>
    <xf numFmtId="0" fontId="99" fillId="8" borderId="0" xfId="0" applyFont="1" applyFill="1" applyBorder="1" applyAlignment="1" applyProtection="1">
      <alignment horizontal="center" vertical="center" wrapText="1"/>
      <protection locked="0"/>
    </xf>
    <xf numFmtId="0" fontId="99" fillId="8" borderId="200" xfId="0" applyFont="1" applyFill="1" applyBorder="1" applyAlignment="1" applyProtection="1">
      <alignment horizontal="center" vertical="center" wrapText="1"/>
      <protection locked="0"/>
    </xf>
    <xf numFmtId="0" fontId="99" fillId="8" borderId="201" xfId="0" applyFont="1" applyFill="1" applyBorder="1" applyAlignment="1" applyProtection="1">
      <alignment horizontal="center" vertical="center" wrapText="1"/>
      <protection locked="0"/>
    </xf>
    <xf numFmtId="0" fontId="99" fillId="8" borderId="126" xfId="0" applyFont="1" applyFill="1" applyBorder="1" applyAlignment="1" applyProtection="1">
      <alignment horizontal="center" vertical="center" wrapText="1"/>
      <protection locked="0"/>
    </xf>
    <xf numFmtId="0" fontId="99" fillId="8" borderId="202" xfId="0" applyFont="1" applyFill="1" applyBorder="1" applyAlignment="1" applyProtection="1">
      <alignment horizontal="center" vertical="center" wrapText="1"/>
      <protection locked="0"/>
    </xf>
    <xf numFmtId="0" fontId="11" fillId="0" borderId="58" xfId="0" applyFont="1" applyBorder="1" applyAlignment="1" applyProtection="1">
      <alignment horizontal="left" vertical="center" wrapText="1"/>
    </xf>
    <xf numFmtId="0" fontId="11" fillId="0" borderId="59" xfId="0" applyFont="1" applyBorder="1" applyAlignment="1" applyProtection="1">
      <alignment horizontal="left" vertical="center" wrapText="1"/>
    </xf>
    <xf numFmtId="0" fontId="11" fillId="0" borderId="60" xfId="0" applyFont="1" applyBorder="1" applyAlignment="1" applyProtection="1">
      <alignment horizontal="left" vertical="center" wrapText="1"/>
    </xf>
    <xf numFmtId="0" fontId="11" fillId="0" borderId="57"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61" xfId="0" applyFont="1" applyBorder="1" applyAlignment="1" applyProtection="1">
      <alignment horizontal="left" vertical="center" wrapText="1"/>
    </xf>
    <xf numFmtId="0" fontId="11" fillId="0" borderId="62" xfId="0" applyFont="1" applyBorder="1" applyAlignment="1" applyProtection="1">
      <alignment horizontal="left" vertical="center" wrapText="1"/>
    </xf>
    <xf numFmtId="0" fontId="11" fillId="0" borderId="63" xfId="0" applyFont="1" applyBorder="1" applyAlignment="1" applyProtection="1">
      <alignment horizontal="left" vertical="center" wrapText="1"/>
    </xf>
    <xf numFmtId="0" fontId="11" fillId="0" borderId="64" xfId="0" applyFont="1" applyBorder="1" applyAlignment="1" applyProtection="1">
      <alignment horizontal="left" vertical="center" wrapText="1"/>
    </xf>
    <xf numFmtId="0" fontId="101" fillId="6" borderId="18" xfId="0" applyFont="1" applyFill="1" applyBorder="1" applyAlignment="1">
      <alignment horizontal="center" vertical="center"/>
    </xf>
    <xf numFmtId="0" fontId="101" fillId="6" borderId="5" xfId="0" applyFont="1" applyFill="1" applyBorder="1" applyAlignment="1">
      <alignment horizontal="center" vertical="center"/>
    </xf>
    <xf numFmtId="0" fontId="101" fillId="6" borderId="130" xfId="0" applyFont="1" applyFill="1" applyBorder="1" applyAlignment="1">
      <alignment horizontal="center" vertical="center"/>
    </xf>
    <xf numFmtId="0" fontId="101" fillId="6" borderId="131" xfId="0" applyFont="1" applyFill="1" applyBorder="1" applyAlignment="1">
      <alignment horizontal="center" vertical="center"/>
    </xf>
    <xf numFmtId="0" fontId="32" fillId="10" borderId="0" xfId="0" applyFont="1" applyFill="1" applyBorder="1" applyAlignment="1">
      <alignment horizontal="center" vertical="center" wrapText="1"/>
    </xf>
    <xf numFmtId="0" fontId="35" fillId="9" borderId="0" xfId="0" applyFont="1" applyFill="1" applyAlignment="1">
      <alignment horizontal="center" vertical="center" wrapText="1"/>
    </xf>
    <xf numFmtId="0" fontId="62" fillId="0" borderId="144" xfId="10" applyFont="1" applyBorder="1" applyAlignment="1">
      <alignment horizontal="left" vertical="center"/>
    </xf>
    <xf numFmtId="0" fontId="63" fillId="0" borderId="144" xfId="10" applyFont="1" applyBorder="1" applyAlignment="1">
      <alignment horizontal="justify" vertical="center" wrapText="1"/>
    </xf>
    <xf numFmtId="0" fontId="63" fillId="0" borderId="144" xfId="10" applyFont="1" applyBorder="1" applyAlignment="1">
      <alignment horizontal="left" vertical="center" wrapText="1"/>
    </xf>
    <xf numFmtId="0" fontId="61" fillId="9" borderId="65" xfId="10" applyFont="1" applyFill="1" applyBorder="1" applyAlignment="1">
      <alignment horizontal="center" vertical="center"/>
    </xf>
    <xf numFmtId="0" fontId="62" fillId="5" borderId="137" xfId="10" applyFont="1" applyFill="1" applyBorder="1" applyAlignment="1">
      <alignment horizontal="center" vertical="center" wrapText="1"/>
    </xf>
    <xf numFmtId="0" fontId="62" fillId="5" borderId="138" xfId="10" applyFont="1" applyFill="1" applyBorder="1" applyAlignment="1">
      <alignment horizontal="center" vertical="center" wrapText="1"/>
    </xf>
    <xf numFmtId="175" fontId="62" fillId="5" borderId="138" xfId="10" applyNumberFormat="1" applyFont="1" applyFill="1" applyBorder="1" applyAlignment="1">
      <alignment horizontal="center" vertical="center"/>
    </xf>
    <xf numFmtId="0" fontId="62" fillId="5" borderId="139" xfId="10" applyFont="1" applyFill="1" applyBorder="1" applyAlignment="1">
      <alignment horizontal="center" vertical="center"/>
    </xf>
    <xf numFmtId="176" fontId="62" fillId="5" borderId="140" xfId="10" applyNumberFormat="1" applyFont="1" applyFill="1" applyBorder="1" applyAlignment="1">
      <alignment horizontal="center" vertical="center"/>
    </xf>
    <xf numFmtId="0" fontId="63" fillId="0" borderId="144" xfId="10" applyFont="1" applyBorder="1" applyAlignment="1">
      <alignment horizontal="left" vertical="top" wrapText="1"/>
    </xf>
    <xf numFmtId="0" fontId="63" fillId="0" borderId="144" xfId="10" applyFont="1" applyBorder="1" applyAlignment="1">
      <alignment vertical="top" wrapText="1"/>
    </xf>
    <xf numFmtId="0" fontId="113" fillId="0" borderId="144" xfId="10" applyFont="1" applyBorder="1" applyAlignment="1">
      <alignment horizontal="left" vertical="center"/>
    </xf>
    <xf numFmtId="0" fontId="62" fillId="13" borderId="48" xfId="10" applyFont="1" applyFill="1" applyBorder="1" applyAlignment="1">
      <alignment vertical="top" wrapText="1"/>
    </xf>
    <xf numFmtId="0" fontId="65" fillId="0" borderId="0" xfId="10" applyFont="1" applyBorder="1" applyAlignment="1">
      <alignment horizontal="left" vertical="center"/>
    </xf>
    <xf numFmtId="0" fontId="63" fillId="0" borderId="144" xfId="10" applyFont="1" applyBorder="1" applyAlignment="1">
      <alignment horizontal="left" vertical="center"/>
    </xf>
    <xf numFmtId="0" fontId="65" fillId="0" borderId="0" xfId="10" applyFont="1" applyBorder="1" applyAlignment="1">
      <alignment horizontal="left" vertical="center" wrapText="1"/>
    </xf>
    <xf numFmtId="0" fontId="64" fillId="0" borderId="0" xfId="10" applyFont="1" applyBorder="1" applyAlignment="1">
      <alignment horizontal="left" vertical="center" wrapText="1"/>
    </xf>
    <xf numFmtId="0" fontId="71" fillId="0" borderId="0" xfId="12" applyFont="1" applyFill="1" applyAlignment="1">
      <alignment horizontal="center"/>
    </xf>
    <xf numFmtId="0" fontId="70" fillId="5" borderId="164" xfId="12" applyFont="1" applyFill="1" applyBorder="1" applyAlignment="1">
      <alignment horizontal="center"/>
    </xf>
    <xf numFmtId="0" fontId="70" fillId="5" borderId="165" xfId="12" applyFont="1" applyFill="1" applyBorder="1" applyAlignment="1">
      <alignment horizontal="center"/>
    </xf>
    <xf numFmtId="49" fontId="70" fillId="5" borderId="168" xfId="12" applyNumberFormat="1" applyFont="1" applyFill="1" applyBorder="1" applyAlignment="1">
      <alignment horizontal="center"/>
    </xf>
    <xf numFmtId="0" fontId="70" fillId="5" borderId="169" xfId="12" applyFont="1" applyFill="1" applyBorder="1" applyAlignment="1">
      <alignment horizontal="center"/>
    </xf>
    <xf numFmtId="0" fontId="1" fillId="5" borderId="170" xfId="12" applyFill="1" applyBorder="1" applyAlignment="1">
      <alignment horizontal="center" shrinkToFit="1"/>
    </xf>
    <xf numFmtId="0" fontId="1" fillId="5" borderId="171" xfId="12" applyFill="1" applyBorder="1" applyAlignment="1">
      <alignment horizontal="center" shrinkToFit="1"/>
    </xf>
    <xf numFmtId="0" fontId="71" fillId="0" borderId="0" xfId="12" applyFont="1" applyAlignment="1">
      <alignment horizontal="center"/>
    </xf>
    <xf numFmtId="49" fontId="1" fillId="5" borderId="168" xfId="12" applyNumberFormat="1" applyFont="1" applyFill="1" applyBorder="1" applyAlignment="1">
      <alignment horizontal="center"/>
    </xf>
    <xf numFmtId="0" fontId="1" fillId="5" borderId="169" xfId="12" applyFont="1" applyFill="1" applyBorder="1" applyAlignment="1">
      <alignment horizontal="center"/>
    </xf>
    <xf numFmtId="0" fontId="1" fillId="5" borderId="164" xfId="12" applyFont="1" applyFill="1" applyBorder="1" applyAlignment="1">
      <alignment horizontal="center"/>
    </xf>
    <xf numFmtId="0" fontId="1" fillId="5" borderId="165" xfId="12" applyFont="1" applyFill="1" applyBorder="1" applyAlignment="1">
      <alignment horizontal="center"/>
    </xf>
    <xf numFmtId="42" fontId="90" fillId="9" borderId="10" xfId="0" applyNumberFormat="1" applyFont="1" applyFill="1" applyBorder="1" applyAlignment="1">
      <alignment horizontal="center" vertical="center" wrapText="1"/>
    </xf>
    <xf numFmtId="42" fontId="90" fillId="9" borderId="12" xfId="0" applyNumberFormat="1" applyFont="1" applyFill="1" applyBorder="1" applyAlignment="1">
      <alignment horizontal="center" vertical="center" wrapText="1"/>
    </xf>
  </cellXfs>
  <cellStyles count="15">
    <cellStyle name="CenaJednPolozky" xfId="1"/>
    <cellStyle name="CenaPolozkyCelk" xfId="2"/>
    <cellStyle name="Čárka" xfId="13" builtinId="3"/>
    <cellStyle name="Font_Ariel_Small" xfId="3"/>
    <cellStyle name="Měna" xfId="14" builtinId="4"/>
    <cellStyle name="MJPolozky" xfId="4"/>
    <cellStyle name="MnozstviPolozky" xfId="5"/>
    <cellStyle name="NazevOddilu" xfId="6"/>
    <cellStyle name="NazevPolozky" xfId="7"/>
    <cellStyle name="NazevSouctuOddilu" xfId="8"/>
    <cellStyle name="Normální" xfId="0" builtinId="0"/>
    <cellStyle name="normální 3" xfId="10"/>
    <cellStyle name="normální_POL.XLS" xfId="12"/>
    <cellStyle name="normální_UT" xfId="11"/>
    <cellStyle name="Procenta"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_DOKLADY\A-ROZPO&#268;TY\ROZPO&#268;TY%202015\&#352;karda%20Dablice%202\21.12.2015\Z&#352;%20&#270;&#225;blice_rozpo&#269;et_elektro_2.etapa_&#269;&#225;st%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_DOKLADY\A-ROZPO&#268;TY\ROZPO&#268;TY%202015\&#352;karda%20Dablice%202\21.12.2015\Z&#352;%20&#270;&#225;blice_rozpo&#269;et_elektro_2.etapa_&#269;&#225;st%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_DOKLADY\A-ROZPO&#268;TY\ROZPO&#268;TY%202015\&#352;karda%20Dablice%202\21.12.2015\Z&#352;%20&#270;&#225;blice_rozpo&#269;et_elektro_2.etapa_&#269;&#225;st%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Položky"/>
      <sheetName val="Soupis prací"/>
    </sheetNames>
    <sheetDataSet>
      <sheetData sheetId="0">
        <row r="4">
          <cell r="C4" t="str">
            <v>D.1.4.3. Elektro silnoproud</v>
          </cell>
        </row>
        <row r="6">
          <cell r="C6" t="str">
            <v>ZŠ Praha - Ďáblice - 2.etap, část 1</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Položky"/>
      <sheetName val="Soupis prací"/>
    </sheetNames>
    <sheetDataSet>
      <sheetData sheetId="0">
        <row r="6">
          <cell r="C6" t="str">
            <v>ZŠ Praha - Ďáblice - 2.etapa, část 3</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Položky"/>
      <sheetName val="Soupis prací"/>
    </sheetNames>
    <sheetDataSet>
      <sheetData sheetId="0"/>
      <sheetData sheetId="1"/>
      <sheetData sheetId="2"/>
      <sheetData sheetId="3"/>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52"/>
  <sheetViews>
    <sheetView workbookViewId="0">
      <selection activeCell="V9" sqref="V9"/>
    </sheetView>
  </sheetViews>
  <sheetFormatPr defaultColWidth="9" defaultRowHeight="12.2" customHeight="1" x14ac:dyDescent="0.2"/>
  <cols>
    <col min="1" max="1" width="2.7109375" style="36" customWidth="1"/>
    <col min="2" max="2" width="2.140625" style="36" customWidth="1"/>
    <col min="3" max="3" width="3.28515625" style="36" customWidth="1"/>
    <col min="4" max="4" width="9.28515625" style="36" customWidth="1"/>
    <col min="5" max="5" width="13.7109375" style="36" customWidth="1"/>
    <col min="6" max="6" width="0.28515625" style="36" customWidth="1"/>
    <col min="7" max="8" width="2.7109375" style="36" customWidth="1"/>
    <col min="9" max="9" width="10.7109375" style="36" customWidth="1"/>
    <col min="10" max="10" width="13.85546875" style="36" customWidth="1"/>
    <col min="11" max="11" width="0.7109375" style="36" customWidth="1"/>
    <col min="12" max="13" width="2.7109375" style="36" customWidth="1"/>
    <col min="14" max="14" width="4.85546875" style="36" customWidth="1"/>
    <col min="15" max="15" width="5.7109375" style="36" customWidth="1"/>
    <col min="16" max="16" width="10.28515625" style="36" customWidth="1"/>
    <col min="17" max="17" width="6.28515625" style="36" customWidth="1"/>
    <col min="18" max="18" width="13.7109375" style="36" customWidth="1"/>
    <col min="19" max="19" width="0.28515625" style="36" customWidth="1"/>
    <col min="20" max="20" width="9" style="37"/>
    <col min="21" max="21" width="11.85546875" style="37" customWidth="1"/>
    <col min="22" max="256" width="9" style="37"/>
    <col min="257" max="257" width="2.7109375" style="37" customWidth="1"/>
    <col min="258" max="258" width="2.140625" style="37" customWidth="1"/>
    <col min="259" max="259" width="3.28515625" style="37" customWidth="1"/>
    <col min="260" max="260" width="9.28515625" style="37" customWidth="1"/>
    <col min="261" max="261" width="13.7109375" style="37" customWidth="1"/>
    <col min="262" max="262" width="0.28515625" style="37" customWidth="1"/>
    <col min="263" max="264" width="2.7109375" style="37" customWidth="1"/>
    <col min="265" max="265" width="10.7109375" style="37" customWidth="1"/>
    <col min="266" max="266" width="13.85546875" style="37" customWidth="1"/>
    <col min="267" max="267" width="0.7109375" style="37" customWidth="1"/>
    <col min="268" max="269" width="2.7109375" style="37" customWidth="1"/>
    <col min="270" max="270" width="4.85546875" style="37" customWidth="1"/>
    <col min="271" max="271" width="5.7109375" style="37" customWidth="1"/>
    <col min="272" max="272" width="10.28515625" style="37" customWidth="1"/>
    <col min="273" max="273" width="6.28515625" style="37" customWidth="1"/>
    <col min="274" max="274" width="15.28515625" style="37" customWidth="1"/>
    <col min="275" max="275" width="0.28515625" style="37" customWidth="1"/>
    <col min="276" max="512" width="9" style="37"/>
    <col min="513" max="513" width="2.7109375" style="37" customWidth="1"/>
    <col min="514" max="514" width="2.140625" style="37" customWidth="1"/>
    <col min="515" max="515" width="3.28515625" style="37" customWidth="1"/>
    <col min="516" max="516" width="9.28515625" style="37" customWidth="1"/>
    <col min="517" max="517" width="13.7109375" style="37" customWidth="1"/>
    <col min="518" max="518" width="0.28515625" style="37" customWidth="1"/>
    <col min="519" max="520" width="2.7109375" style="37" customWidth="1"/>
    <col min="521" max="521" width="10.7109375" style="37" customWidth="1"/>
    <col min="522" max="522" width="13.85546875" style="37" customWidth="1"/>
    <col min="523" max="523" width="0.7109375" style="37" customWidth="1"/>
    <col min="524" max="525" width="2.7109375" style="37" customWidth="1"/>
    <col min="526" max="526" width="4.85546875" style="37" customWidth="1"/>
    <col min="527" max="527" width="5.7109375" style="37" customWidth="1"/>
    <col min="528" max="528" width="10.28515625" style="37" customWidth="1"/>
    <col min="529" max="529" width="6.28515625" style="37" customWidth="1"/>
    <col min="530" max="530" width="15.28515625" style="37" customWidth="1"/>
    <col min="531" max="531" width="0.28515625" style="37" customWidth="1"/>
    <col min="532" max="768" width="9" style="37"/>
    <col min="769" max="769" width="2.7109375" style="37" customWidth="1"/>
    <col min="770" max="770" width="2.140625" style="37" customWidth="1"/>
    <col min="771" max="771" width="3.28515625" style="37" customWidth="1"/>
    <col min="772" max="772" width="9.28515625" style="37" customWidth="1"/>
    <col min="773" max="773" width="13.7109375" style="37" customWidth="1"/>
    <col min="774" max="774" width="0.28515625" style="37" customWidth="1"/>
    <col min="775" max="776" width="2.7109375" style="37" customWidth="1"/>
    <col min="777" max="777" width="10.7109375" style="37" customWidth="1"/>
    <col min="778" max="778" width="13.85546875" style="37" customWidth="1"/>
    <col min="779" max="779" width="0.7109375" style="37" customWidth="1"/>
    <col min="780" max="781" width="2.7109375" style="37" customWidth="1"/>
    <col min="782" max="782" width="4.85546875" style="37" customWidth="1"/>
    <col min="783" max="783" width="5.7109375" style="37" customWidth="1"/>
    <col min="784" max="784" width="10.28515625" style="37" customWidth="1"/>
    <col min="785" max="785" width="6.28515625" style="37" customWidth="1"/>
    <col min="786" max="786" width="15.28515625" style="37" customWidth="1"/>
    <col min="787" max="787" width="0.28515625" style="37" customWidth="1"/>
    <col min="788" max="1024" width="9" style="37"/>
    <col min="1025" max="1025" width="2.7109375" style="37" customWidth="1"/>
    <col min="1026" max="1026" width="2.140625" style="37" customWidth="1"/>
    <col min="1027" max="1027" width="3.28515625" style="37" customWidth="1"/>
    <col min="1028" max="1028" width="9.28515625" style="37" customWidth="1"/>
    <col min="1029" max="1029" width="13.7109375" style="37" customWidth="1"/>
    <col min="1030" max="1030" width="0.28515625" style="37" customWidth="1"/>
    <col min="1031" max="1032" width="2.7109375" style="37" customWidth="1"/>
    <col min="1033" max="1033" width="10.7109375" style="37" customWidth="1"/>
    <col min="1034" max="1034" width="13.85546875" style="37" customWidth="1"/>
    <col min="1035" max="1035" width="0.7109375" style="37" customWidth="1"/>
    <col min="1036" max="1037" width="2.7109375" style="37" customWidth="1"/>
    <col min="1038" max="1038" width="4.85546875" style="37" customWidth="1"/>
    <col min="1039" max="1039" width="5.7109375" style="37" customWidth="1"/>
    <col min="1040" max="1040" width="10.28515625" style="37" customWidth="1"/>
    <col min="1041" max="1041" width="6.28515625" style="37" customWidth="1"/>
    <col min="1042" max="1042" width="15.28515625" style="37" customWidth="1"/>
    <col min="1043" max="1043" width="0.28515625" style="37" customWidth="1"/>
    <col min="1044" max="1280" width="9" style="37"/>
    <col min="1281" max="1281" width="2.7109375" style="37" customWidth="1"/>
    <col min="1282" max="1282" width="2.140625" style="37" customWidth="1"/>
    <col min="1283" max="1283" width="3.28515625" style="37" customWidth="1"/>
    <col min="1284" max="1284" width="9.28515625" style="37" customWidth="1"/>
    <col min="1285" max="1285" width="13.7109375" style="37" customWidth="1"/>
    <col min="1286" max="1286" width="0.28515625" style="37" customWidth="1"/>
    <col min="1287" max="1288" width="2.7109375" style="37" customWidth="1"/>
    <col min="1289" max="1289" width="10.7109375" style="37" customWidth="1"/>
    <col min="1290" max="1290" width="13.85546875" style="37" customWidth="1"/>
    <col min="1291" max="1291" width="0.7109375" style="37" customWidth="1"/>
    <col min="1292" max="1293" width="2.7109375" style="37" customWidth="1"/>
    <col min="1294" max="1294" width="4.85546875" style="37" customWidth="1"/>
    <col min="1295" max="1295" width="5.7109375" style="37" customWidth="1"/>
    <col min="1296" max="1296" width="10.28515625" style="37" customWidth="1"/>
    <col min="1297" max="1297" width="6.28515625" style="37" customWidth="1"/>
    <col min="1298" max="1298" width="15.28515625" style="37" customWidth="1"/>
    <col min="1299" max="1299" width="0.28515625" style="37" customWidth="1"/>
    <col min="1300" max="1536" width="9" style="37"/>
    <col min="1537" max="1537" width="2.7109375" style="37" customWidth="1"/>
    <col min="1538" max="1538" width="2.140625" style="37" customWidth="1"/>
    <col min="1539" max="1539" width="3.28515625" style="37" customWidth="1"/>
    <col min="1540" max="1540" width="9.28515625" style="37" customWidth="1"/>
    <col min="1541" max="1541" width="13.7109375" style="37" customWidth="1"/>
    <col min="1542" max="1542" width="0.28515625" style="37" customWidth="1"/>
    <col min="1543" max="1544" width="2.7109375" style="37" customWidth="1"/>
    <col min="1545" max="1545" width="10.7109375" style="37" customWidth="1"/>
    <col min="1546" max="1546" width="13.85546875" style="37" customWidth="1"/>
    <col min="1547" max="1547" width="0.7109375" style="37" customWidth="1"/>
    <col min="1548" max="1549" width="2.7109375" style="37" customWidth="1"/>
    <col min="1550" max="1550" width="4.85546875" style="37" customWidth="1"/>
    <col min="1551" max="1551" width="5.7109375" style="37" customWidth="1"/>
    <col min="1552" max="1552" width="10.28515625" style="37" customWidth="1"/>
    <col min="1553" max="1553" width="6.28515625" style="37" customWidth="1"/>
    <col min="1554" max="1554" width="15.28515625" style="37" customWidth="1"/>
    <col min="1555" max="1555" width="0.28515625" style="37" customWidth="1"/>
    <col min="1556" max="1792" width="9" style="37"/>
    <col min="1793" max="1793" width="2.7109375" style="37" customWidth="1"/>
    <col min="1794" max="1794" width="2.140625" style="37" customWidth="1"/>
    <col min="1795" max="1795" width="3.28515625" style="37" customWidth="1"/>
    <col min="1796" max="1796" width="9.28515625" style="37" customWidth="1"/>
    <col min="1797" max="1797" width="13.7109375" style="37" customWidth="1"/>
    <col min="1798" max="1798" width="0.28515625" style="37" customWidth="1"/>
    <col min="1799" max="1800" width="2.7109375" style="37" customWidth="1"/>
    <col min="1801" max="1801" width="10.7109375" style="37" customWidth="1"/>
    <col min="1802" max="1802" width="13.85546875" style="37" customWidth="1"/>
    <col min="1803" max="1803" width="0.7109375" style="37" customWidth="1"/>
    <col min="1804" max="1805" width="2.7109375" style="37" customWidth="1"/>
    <col min="1806" max="1806" width="4.85546875" style="37" customWidth="1"/>
    <col min="1807" max="1807" width="5.7109375" style="37" customWidth="1"/>
    <col min="1808" max="1808" width="10.28515625" style="37" customWidth="1"/>
    <col min="1809" max="1809" width="6.28515625" style="37" customWidth="1"/>
    <col min="1810" max="1810" width="15.28515625" style="37" customWidth="1"/>
    <col min="1811" max="1811" width="0.28515625" style="37" customWidth="1"/>
    <col min="1812" max="2048" width="9" style="37"/>
    <col min="2049" max="2049" width="2.7109375" style="37" customWidth="1"/>
    <col min="2050" max="2050" width="2.140625" style="37" customWidth="1"/>
    <col min="2051" max="2051" width="3.28515625" style="37" customWidth="1"/>
    <col min="2052" max="2052" width="9.28515625" style="37" customWidth="1"/>
    <col min="2053" max="2053" width="13.7109375" style="37" customWidth="1"/>
    <col min="2054" max="2054" width="0.28515625" style="37" customWidth="1"/>
    <col min="2055" max="2056" width="2.7109375" style="37" customWidth="1"/>
    <col min="2057" max="2057" width="10.7109375" style="37" customWidth="1"/>
    <col min="2058" max="2058" width="13.85546875" style="37" customWidth="1"/>
    <col min="2059" max="2059" width="0.7109375" style="37" customWidth="1"/>
    <col min="2060" max="2061" width="2.7109375" style="37" customWidth="1"/>
    <col min="2062" max="2062" width="4.85546875" style="37" customWidth="1"/>
    <col min="2063" max="2063" width="5.7109375" style="37" customWidth="1"/>
    <col min="2064" max="2064" width="10.28515625" style="37" customWidth="1"/>
    <col min="2065" max="2065" width="6.28515625" style="37" customWidth="1"/>
    <col min="2066" max="2066" width="15.28515625" style="37" customWidth="1"/>
    <col min="2067" max="2067" width="0.28515625" style="37" customWidth="1"/>
    <col min="2068" max="2304" width="9" style="37"/>
    <col min="2305" max="2305" width="2.7109375" style="37" customWidth="1"/>
    <col min="2306" max="2306" width="2.140625" style="37" customWidth="1"/>
    <col min="2307" max="2307" width="3.28515625" style="37" customWidth="1"/>
    <col min="2308" max="2308" width="9.28515625" style="37" customWidth="1"/>
    <col min="2309" max="2309" width="13.7109375" style="37" customWidth="1"/>
    <col min="2310" max="2310" width="0.28515625" style="37" customWidth="1"/>
    <col min="2311" max="2312" width="2.7109375" style="37" customWidth="1"/>
    <col min="2313" max="2313" width="10.7109375" style="37" customWidth="1"/>
    <col min="2314" max="2314" width="13.85546875" style="37" customWidth="1"/>
    <col min="2315" max="2315" width="0.7109375" style="37" customWidth="1"/>
    <col min="2316" max="2317" width="2.7109375" style="37" customWidth="1"/>
    <col min="2318" max="2318" width="4.85546875" style="37" customWidth="1"/>
    <col min="2319" max="2319" width="5.7109375" style="37" customWidth="1"/>
    <col min="2320" max="2320" width="10.28515625" style="37" customWidth="1"/>
    <col min="2321" max="2321" width="6.28515625" style="37" customWidth="1"/>
    <col min="2322" max="2322" width="15.28515625" style="37" customWidth="1"/>
    <col min="2323" max="2323" width="0.28515625" style="37" customWidth="1"/>
    <col min="2324" max="2560" width="9" style="37"/>
    <col min="2561" max="2561" width="2.7109375" style="37" customWidth="1"/>
    <col min="2562" max="2562" width="2.140625" style="37" customWidth="1"/>
    <col min="2563" max="2563" width="3.28515625" style="37" customWidth="1"/>
    <col min="2564" max="2564" width="9.28515625" style="37" customWidth="1"/>
    <col min="2565" max="2565" width="13.7109375" style="37" customWidth="1"/>
    <col min="2566" max="2566" width="0.28515625" style="37" customWidth="1"/>
    <col min="2567" max="2568" width="2.7109375" style="37" customWidth="1"/>
    <col min="2569" max="2569" width="10.7109375" style="37" customWidth="1"/>
    <col min="2570" max="2570" width="13.85546875" style="37" customWidth="1"/>
    <col min="2571" max="2571" width="0.7109375" style="37" customWidth="1"/>
    <col min="2572" max="2573" width="2.7109375" style="37" customWidth="1"/>
    <col min="2574" max="2574" width="4.85546875" style="37" customWidth="1"/>
    <col min="2575" max="2575" width="5.7109375" style="37" customWidth="1"/>
    <col min="2576" max="2576" width="10.28515625" style="37" customWidth="1"/>
    <col min="2577" max="2577" width="6.28515625" style="37" customWidth="1"/>
    <col min="2578" max="2578" width="15.28515625" style="37" customWidth="1"/>
    <col min="2579" max="2579" width="0.28515625" style="37" customWidth="1"/>
    <col min="2580" max="2816" width="9" style="37"/>
    <col min="2817" max="2817" width="2.7109375" style="37" customWidth="1"/>
    <col min="2818" max="2818" width="2.140625" style="37" customWidth="1"/>
    <col min="2819" max="2819" width="3.28515625" style="37" customWidth="1"/>
    <col min="2820" max="2820" width="9.28515625" style="37" customWidth="1"/>
    <col min="2821" max="2821" width="13.7109375" style="37" customWidth="1"/>
    <col min="2822" max="2822" width="0.28515625" style="37" customWidth="1"/>
    <col min="2823" max="2824" width="2.7109375" style="37" customWidth="1"/>
    <col min="2825" max="2825" width="10.7109375" style="37" customWidth="1"/>
    <col min="2826" max="2826" width="13.85546875" style="37" customWidth="1"/>
    <col min="2827" max="2827" width="0.7109375" style="37" customWidth="1"/>
    <col min="2828" max="2829" width="2.7109375" style="37" customWidth="1"/>
    <col min="2830" max="2830" width="4.85546875" style="37" customWidth="1"/>
    <col min="2831" max="2831" width="5.7109375" style="37" customWidth="1"/>
    <col min="2832" max="2832" width="10.28515625" style="37" customWidth="1"/>
    <col min="2833" max="2833" width="6.28515625" style="37" customWidth="1"/>
    <col min="2834" max="2834" width="15.28515625" style="37" customWidth="1"/>
    <col min="2835" max="2835" width="0.28515625" style="37" customWidth="1"/>
    <col min="2836" max="3072" width="9" style="37"/>
    <col min="3073" max="3073" width="2.7109375" style="37" customWidth="1"/>
    <col min="3074" max="3074" width="2.140625" style="37" customWidth="1"/>
    <col min="3075" max="3075" width="3.28515625" style="37" customWidth="1"/>
    <col min="3076" max="3076" width="9.28515625" style="37" customWidth="1"/>
    <col min="3077" max="3077" width="13.7109375" style="37" customWidth="1"/>
    <col min="3078" max="3078" width="0.28515625" style="37" customWidth="1"/>
    <col min="3079" max="3080" width="2.7109375" style="37" customWidth="1"/>
    <col min="3081" max="3081" width="10.7109375" style="37" customWidth="1"/>
    <col min="3082" max="3082" width="13.85546875" style="37" customWidth="1"/>
    <col min="3083" max="3083" width="0.7109375" style="37" customWidth="1"/>
    <col min="3084" max="3085" width="2.7109375" style="37" customWidth="1"/>
    <col min="3086" max="3086" width="4.85546875" style="37" customWidth="1"/>
    <col min="3087" max="3087" width="5.7109375" style="37" customWidth="1"/>
    <col min="3088" max="3088" width="10.28515625" style="37" customWidth="1"/>
    <col min="3089" max="3089" width="6.28515625" style="37" customWidth="1"/>
    <col min="3090" max="3090" width="15.28515625" style="37" customWidth="1"/>
    <col min="3091" max="3091" width="0.28515625" style="37" customWidth="1"/>
    <col min="3092" max="3328" width="9" style="37"/>
    <col min="3329" max="3329" width="2.7109375" style="37" customWidth="1"/>
    <col min="3330" max="3330" width="2.140625" style="37" customWidth="1"/>
    <col min="3331" max="3331" width="3.28515625" style="37" customWidth="1"/>
    <col min="3332" max="3332" width="9.28515625" style="37" customWidth="1"/>
    <col min="3333" max="3333" width="13.7109375" style="37" customWidth="1"/>
    <col min="3334" max="3334" width="0.28515625" style="37" customWidth="1"/>
    <col min="3335" max="3336" width="2.7109375" style="37" customWidth="1"/>
    <col min="3337" max="3337" width="10.7109375" style="37" customWidth="1"/>
    <col min="3338" max="3338" width="13.85546875" style="37" customWidth="1"/>
    <col min="3339" max="3339" width="0.7109375" style="37" customWidth="1"/>
    <col min="3340" max="3341" width="2.7109375" style="37" customWidth="1"/>
    <col min="3342" max="3342" width="4.85546875" style="37" customWidth="1"/>
    <col min="3343" max="3343" width="5.7109375" style="37" customWidth="1"/>
    <col min="3344" max="3344" width="10.28515625" style="37" customWidth="1"/>
    <col min="3345" max="3345" width="6.28515625" style="37" customWidth="1"/>
    <col min="3346" max="3346" width="15.28515625" style="37" customWidth="1"/>
    <col min="3347" max="3347" width="0.28515625" style="37" customWidth="1"/>
    <col min="3348" max="3584" width="9" style="37"/>
    <col min="3585" max="3585" width="2.7109375" style="37" customWidth="1"/>
    <col min="3586" max="3586" width="2.140625" style="37" customWidth="1"/>
    <col min="3587" max="3587" width="3.28515625" style="37" customWidth="1"/>
    <col min="3588" max="3588" width="9.28515625" style="37" customWidth="1"/>
    <col min="3589" max="3589" width="13.7109375" style="37" customWidth="1"/>
    <col min="3590" max="3590" width="0.28515625" style="37" customWidth="1"/>
    <col min="3591" max="3592" width="2.7109375" style="37" customWidth="1"/>
    <col min="3593" max="3593" width="10.7109375" style="37" customWidth="1"/>
    <col min="3594" max="3594" width="13.85546875" style="37" customWidth="1"/>
    <col min="3595" max="3595" width="0.7109375" style="37" customWidth="1"/>
    <col min="3596" max="3597" width="2.7109375" style="37" customWidth="1"/>
    <col min="3598" max="3598" width="4.85546875" style="37" customWidth="1"/>
    <col min="3599" max="3599" width="5.7109375" style="37" customWidth="1"/>
    <col min="3600" max="3600" width="10.28515625" style="37" customWidth="1"/>
    <col min="3601" max="3601" width="6.28515625" style="37" customWidth="1"/>
    <col min="3602" max="3602" width="15.28515625" style="37" customWidth="1"/>
    <col min="3603" max="3603" width="0.28515625" style="37" customWidth="1"/>
    <col min="3604" max="3840" width="9" style="37"/>
    <col min="3841" max="3841" width="2.7109375" style="37" customWidth="1"/>
    <col min="3842" max="3842" width="2.140625" style="37" customWidth="1"/>
    <col min="3843" max="3843" width="3.28515625" style="37" customWidth="1"/>
    <col min="3844" max="3844" width="9.28515625" style="37" customWidth="1"/>
    <col min="3845" max="3845" width="13.7109375" style="37" customWidth="1"/>
    <col min="3846" max="3846" width="0.28515625" style="37" customWidth="1"/>
    <col min="3847" max="3848" width="2.7109375" style="37" customWidth="1"/>
    <col min="3849" max="3849" width="10.7109375" style="37" customWidth="1"/>
    <col min="3850" max="3850" width="13.85546875" style="37" customWidth="1"/>
    <col min="3851" max="3851" width="0.7109375" style="37" customWidth="1"/>
    <col min="3852" max="3853" width="2.7109375" style="37" customWidth="1"/>
    <col min="3854" max="3854" width="4.85546875" style="37" customWidth="1"/>
    <col min="3855" max="3855" width="5.7109375" style="37" customWidth="1"/>
    <col min="3856" max="3856" width="10.28515625" style="37" customWidth="1"/>
    <col min="3857" max="3857" width="6.28515625" style="37" customWidth="1"/>
    <col min="3858" max="3858" width="15.28515625" style="37" customWidth="1"/>
    <col min="3859" max="3859" width="0.28515625" style="37" customWidth="1"/>
    <col min="3860" max="4096" width="9" style="37"/>
    <col min="4097" max="4097" width="2.7109375" style="37" customWidth="1"/>
    <col min="4098" max="4098" width="2.140625" style="37" customWidth="1"/>
    <col min="4099" max="4099" width="3.28515625" style="37" customWidth="1"/>
    <col min="4100" max="4100" width="9.28515625" style="37" customWidth="1"/>
    <col min="4101" max="4101" width="13.7109375" style="37" customWidth="1"/>
    <col min="4102" max="4102" width="0.28515625" style="37" customWidth="1"/>
    <col min="4103" max="4104" width="2.7109375" style="37" customWidth="1"/>
    <col min="4105" max="4105" width="10.7109375" style="37" customWidth="1"/>
    <col min="4106" max="4106" width="13.85546875" style="37" customWidth="1"/>
    <col min="4107" max="4107" width="0.7109375" style="37" customWidth="1"/>
    <col min="4108" max="4109" width="2.7109375" style="37" customWidth="1"/>
    <col min="4110" max="4110" width="4.85546875" style="37" customWidth="1"/>
    <col min="4111" max="4111" width="5.7109375" style="37" customWidth="1"/>
    <col min="4112" max="4112" width="10.28515625" style="37" customWidth="1"/>
    <col min="4113" max="4113" width="6.28515625" style="37" customWidth="1"/>
    <col min="4114" max="4114" width="15.28515625" style="37" customWidth="1"/>
    <col min="4115" max="4115" width="0.28515625" style="37" customWidth="1"/>
    <col min="4116" max="4352" width="9" style="37"/>
    <col min="4353" max="4353" width="2.7109375" style="37" customWidth="1"/>
    <col min="4354" max="4354" width="2.140625" style="37" customWidth="1"/>
    <col min="4355" max="4355" width="3.28515625" style="37" customWidth="1"/>
    <col min="4356" max="4356" width="9.28515625" style="37" customWidth="1"/>
    <col min="4357" max="4357" width="13.7109375" style="37" customWidth="1"/>
    <col min="4358" max="4358" width="0.28515625" style="37" customWidth="1"/>
    <col min="4359" max="4360" width="2.7109375" style="37" customWidth="1"/>
    <col min="4361" max="4361" width="10.7109375" style="37" customWidth="1"/>
    <col min="4362" max="4362" width="13.85546875" style="37" customWidth="1"/>
    <col min="4363" max="4363" width="0.7109375" style="37" customWidth="1"/>
    <col min="4364" max="4365" width="2.7109375" style="37" customWidth="1"/>
    <col min="4366" max="4366" width="4.85546875" style="37" customWidth="1"/>
    <col min="4367" max="4367" width="5.7109375" style="37" customWidth="1"/>
    <col min="4368" max="4368" width="10.28515625" style="37" customWidth="1"/>
    <col min="4369" max="4369" width="6.28515625" style="37" customWidth="1"/>
    <col min="4370" max="4370" width="15.28515625" style="37" customWidth="1"/>
    <col min="4371" max="4371" width="0.28515625" style="37" customWidth="1"/>
    <col min="4372" max="4608" width="9" style="37"/>
    <col min="4609" max="4609" width="2.7109375" style="37" customWidth="1"/>
    <col min="4610" max="4610" width="2.140625" style="37" customWidth="1"/>
    <col min="4611" max="4611" width="3.28515625" style="37" customWidth="1"/>
    <col min="4612" max="4612" width="9.28515625" style="37" customWidth="1"/>
    <col min="4613" max="4613" width="13.7109375" style="37" customWidth="1"/>
    <col min="4614" max="4614" width="0.28515625" style="37" customWidth="1"/>
    <col min="4615" max="4616" width="2.7109375" style="37" customWidth="1"/>
    <col min="4617" max="4617" width="10.7109375" style="37" customWidth="1"/>
    <col min="4618" max="4618" width="13.85546875" style="37" customWidth="1"/>
    <col min="4619" max="4619" width="0.7109375" style="37" customWidth="1"/>
    <col min="4620" max="4621" width="2.7109375" style="37" customWidth="1"/>
    <col min="4622" max="4622" width="4.85546875" style="37" customWidth="1"/>
    <col min="4623" max="4623" width="5.7109375" style="37" customWidth="1"/>
    <col min="4624" max="4624" width="10.28515625" style="37" customWidth="1"/>
    <col min="4625" max="4625" width="6.28515625" style="37" customWidth="1"/>
    <col min="4626" max="4626" width="15.28515625" style="37" customWidth="1"/>
    <col min="4627" max="4627" width="0.28515625" style="37" customWidth="1"/>
    <col min="4628" max="4864" width="9" style="37"/>
    <col min="4865" max="4865" width="2.7109375" style="37" customWidth="1"/>
    <col min="4866" max="4866" width="2.140625" style="37" customWidth="1"/>
    <col min="4867" max="4867" width="3.28515625" style="37" customWidth="1"/>
    <col min="4868" max="4868" width="9.28515625" style="37" customWidth="1"/>
    <col min="4869" max="4869" width="13.7109375" style="37" customWidth="1"/>
    <col min="4870" max="4870" width="0.28515625" style="37" customWidth="1"/>
    <col min="4871" max="4872" width="2.7109375" style="37" customWidth="1"/>
    <col min="4873" max="4873" width="10.7109375" style="37" customWidth="1"/>
    <col min="4874" max="4874" width="13.85546875" style="37" customWidth="1"/>
    <col min="4875" max="4875" width="0.7109375" style="37" customWidth="1"/>
    <col min="4876" max="4877" width="2.7109375" style="37" customWidth="1"/>
    <col min="4878" max="4878" width="4.85546875" style="37" customWidth="1"/>
    <col min="4879" max="4879" width="5.7109375" style="37" customWidth="1"/>
    <col min="4880" max="4880" width="10.28515625" style="37" customWidth="1"/>
    <col min="4881" max="4881" width="6.28515625" style="37" customWidth="1"/>
    <col min="4882" max="4882" width="15.28515625" style="37" customWidth="1"/>
    <col min="4883" max="4883" width="0.28515625" style="37" customWidth="1"/>
    <col min="4884" max="5120" width="9" style="37"/>
    <col min="5121" max="5121" width="2.7109375" style="37" customWidth="1"/>
    <col min="5122" max="5122" width="2.140625" style="37" customWidth="1"/>
    <col min="5123" max="5123" width="3.28515625" style="37" customWidth="1"/>
    <col min="5124" max="5124" width="9.28515625" style="37" customWidth="1"/>
    <col min="5125" max="5125" width="13.7109375" style="37" customWidth="1"/>
    <col min="5126" max="5126" width="0.28515625" style="37" customWidth="1"/>
    <col min="5127" max="5128" width="2.7109375" style="37" customWidth="1"/>
    <col min="5129" max="5129" width="10.7109375" style="37" customWidth="1"/>
    <col min="5130" max="5130" width="13.85546875" style="37" customWidth="1"/>
    <col min="5131" max="5131" width="0.7109375" style="37" customWidth="1"/>
    <col min="5132" max="5133" width="2.7109375" style="37" customWidth="1"/>
    <col min="5134" max="5134" width="4.85546875" style="37" customWidth="1"/>
    <col min="5135" max="5135" width="5.7109375" style="37" customWidth="1"/>
    <col min="5136" max="5136" width="10.28515625" style="37" customWidth="1"/>
    <col min="5137" max="5137" width="6.28515625" style="37" customWidth="1"/>
    <col min="5138" max="5138" width="15.28515625" style="37" customWidth="1"/>
    <col min="5139" max="5139" width="0.28515625" style="37" customWidth="1"/>
    <col min="5140" max="5376" width="9" style="37"/>
    <col min="5377" max="5377" width="2.7109375" style="37" customWidth="1"/>
    <col min="5378" max="5378" width="2.140625" style="37" customWidth="1"/>
    <col min="5379" max="5379" width="3.28515625" style="37" customWidth="1"/>
    <col min="5380" max="5380" width="9.28515625" style="37" customWidth="1"/>
    <col min="5381" max="5381" width="13.7109375" style="37" customWidth="1"/>
    <col min="5382" max="5382" width="0.28515625" style="37" customWidth="1"/>
    <col min="5383" max="5384" width="2.7109375" style="37" customWidth="1"/>
    <col min="5385" max="5385" width="10.7109375" style="37" customWidth="1"/>
    <col min="5386" max="5386" width="13.85546875" style="37" customWidth="1"/>
    <col min="5387" max="5387" width="0.7109375" style="37" customWidth="1"/>
    <col min="5388" max="5389" width="2.7109375" style="37" customWidth="1"/>
    <col min="5390" max="5390" width="4.85546875" style="37" customWidth="1"/>
    <col min="5391" max="5391" width="5.7109375" style="37" customWidth="1"/>
    <col min="5392" max="5392" width="10.28515625" style="37" customWidth="1"/>
    <col min="5393" max="5393" width="6.28515625" style="37" customWidth="1"/>
    <col min="5394" max="5394" width="15.28515625" style="37" customWidth="1"/>
    <col min="5395" max="5395" width="0.28515625" style="37" customWidth="1"/>
    <col min="5396" max="5632" width="9" style="37"/>
    <col min="5633" max="5633" width="2.7109375" style="37" customWidth="1"/>
    <col min="5634" max="5634" width="2.140625" style="37" customWidth="1"/>
    <col min="5635" max="5635" width="3.28515625" style="37" customWidth="1"/>
    <col min="5636" max="5636" width="9.28515625" style="37" customWidth="1"/>
    <col min="5637" max="5637" width="13.7109375" style="37" customWidth="1"/>
    <col min="5638" max="5638" width="0.28515625" style="37" customWidth="1"/>
    <col min="5639" max="5640" width="2.7109375" style="37" customWidth="1"/>
    <col min="5641" max="5641" width="10.7109375" style="37" customWidth="1"/>
    <col min="5642" max="5642" width="13.85546875" style="37" customWidth="1"/>
    <col min="5643" max="5643" width="0.7109375" style="37" customWidth="1"/>
    <col min="5644" max="5645" width="2.7109375" style="37" customWidth="1"/>
    <col min="5646" max="5646" width="4.85546875" style="37" customWidth="1"/>
    <col min="5647" max="5647" width="5.7109375" style="37" customWidth="1"/>
    <col min="5648" max="5648" width="10.28515625" style="37" customWidth="1"/>
    <col min="5649" max="5649" width="6.28515625" style="37" customWidth="1"/>
    <col min="5650" max="5650" width="15.28515625" style="37" customWidth="1"/>
    <col min="5651" max="5651" width="0.28515625" style="37" customWidth="1"/>
    <col min="5652" max="5888" width="9" style="37"/>
    <col min="5889" max="5889" width="2.7109375" style="37" customWidth="1"/>
    <col min="5890" max="5890" width="2.140625" style="37" customWidth="1"/>
    <col min="5891" max="5891" width="3.28515625" style="37" customWidth="1"/>
    <col min="5892" max="5892" width="9.28515625" style="37" customWidth="1"/>
    <col min="5893" max="5893" width="13.7109375" style="37" customWidth="1"/>
    <col min="5894" max="5894" width="0.28515625" style="37" customWidth="1"/>
    <col min="5895" max="5896" width="2.7109375" style="37" customWidth="1"/>
    <col min="5897" max="5897" width="10.7109375" style="37" customWidth="1"/>
    <col min="5898" max="5898" width="13.85546875" style="37" customWidth="1"/>
    <col min="5899" max="5899" width="0.7109375" style="37" customWidth="1"/>
    <col min="5900" max="5901" width="2.7109375" style="37" customWidth="1"/>
    <col min="5902" max="5902" width="4.85546875" style="37" customWidth="1"/>
    <col min="5903" max="5903" width="5.7109375" style="37" customWidth="1"/>
    <col min="5904" max="5904" width="10.28515625" style="37" customWidth="1"/>
    <col min="5905" max="5905" width="6.28515625" style="37" customWidth="1"/>
    <col min="5906" max="5906" width="15.28515625" style="37" customWidth="1"/>
    <col min="5907" max="5907" width="0.28515625" style="37" customWidth="1"/>
    <col min="5908" max="6144" width="9" style="37"/>
    <col min="6145" max="6145" width="2.7109375" style="37" customWidth="1"/>
    <col min="6146" max="6146" width="2.140625" style="37" customWidth="1"/>
    <col min="6147" max="6147" width="3.28515625" style="37" customWidth="1"/>
    <col min="6148" max="6148" width="9.28515625" style="37" customWidth="1"/>
    <col min="6149" max="6149" width="13.7109375" style="37" customWidth="1"/>
    <col min="6150" max="6150" width="0.28515625" style="37" customWidth="1"/>
    <col min="6151" max="6152" width="2.7109375" style="37" customWidth="1"/>
    <col min="6153" max="6153" width="10.7109375" style="37" customWidth="1"/>
    <col min="6154" max="6154" width="13.85546875" style="37" customWidth="1"/>
    <col min="6155" max="6155" width="0.7109375" style="37" customWidth="1"/>
    <col min="6156" max="6157" width="2.7109375" style="37" customWidth="1"/>
    <col min="6158" max="6158" width="4.85546875" style="37" customWidth="1"/>
    <col min="6159" max="6159" width="5.7109375" style="37" customWidth="1"/>
    <col min="6160" max="6160" width="10.28515625" style="37" customWidth="1"/>
    <col min="6161" max="6161" width="6.28515625" style="37" customWidth="1"/>
    <col min="6162" max="6162" width="15.28515625" style="37" customWidth="1"/>
    <col min="6163" max="6163" width="0.28515625" style="37" customWidth="1"/>
    <col min="6164" max="6400" width="9" style="37"/>
    <col min="6401" max="6401" width="2.7109375" style="37" customWidth="1"/>
    <col min="6402" max="6402" width="2.140625" style="37" customWidth="1"/>
    <col min="6403" max="6403" width="3.28515625" style="37" customWidth="1"/>
    <col min="6404" max="6404" width="9.28515625" style="37" customWidth="1"/>
    <col min="6405" max="6405" width="13.7109375" style="37" customWidth="1"/>
    <col min="6406" max="6406" width="0.28515625" style="37" customWidth="1"/>
    <col min="6407" max="6408" width="2.7109375" style="37" customWidth="1"/>
    <col min="6409" max="6409" width="10.7109375" style="37" customWidth="1"/>
    <col min="6410" max="6410" width="13.85546875" style="37" customWidth="1"/>
    <col min="6411" max="6411" width="0.7109375" style="37" customWidth="1"/>
    <col min="6412" max="6413" width="2.7109375" style="37" customWidth="1"/>
    <col min="6414" max="6414" width="4.85546875" style="37" customWidth="1"/>
    <col min="6415" max="6415" width="5.7109375" style="37" customWidth="1"/>
    <col min="6416" max="6416" width="10.28515625" style="37" customWidth="1"/>
    <col min="6417" max="6417" width="6.28515625" style="37" customWidth="1"/>
    <col min="6418" max="6418" width="15.28515625" style="37" customWidth="1"/>
    <col min="6419" max="6419" width="0.28515625" style="37" customWidth="1"/>
    <col min="6420" max="6656" width="9" style="37"/>
    <col min="6657" max="6657" width="2.7109375" style="37" customWidth="1"/>
    <col min="6658" max="6658" width="2.140625" style="37" customWidth="1"/>
    <col min="6659" max="6659" width="3.28515625" style="37" customWidth="1"/>
    <col min="6660" max="6660" width="9.28515625" style="37" customWidth="1"/>
    <col min="6661" max="6661" width="13.7109375" style="37" customWidth="1"/>
    <col min="6662" max="6662" width="0.28515625" style="37" customWidth="1"/>
    <col min="6663" max="6664" width="2.7109375" style="37" customWidth="1"/>
    <col min="6665" max="6665" width="10.7109375" style="37" customWidth="1"/>
    <col min="6666" max="6666" width="13.85546875" style="37" customWidth="1"/>
    <col min="6667" max="6667" width="0.7109375" style="37" customWidth="1"/>
    <col min="6668" max="6669" width="2.7109375" style="37" customWidth="1"/>
    <col min="6670" max="6670" width="4.85546875" style="37" customWidth="1"/>
    <col min="6671" max="6671" width="5.7109375" style="37" customWidth="1"/>
    <col min="6672" max="6672" width="10.28515625" style="37" customWidth="1"/>
    <col min="6673" max="6673" width="6.28515625" style="37" customWidth="1"/>
    <col min="6674" max="6674" width="15.28515625" style="37" customWidth="1"/>
    <col min="6675" max="6675" width="0.28515625" style="37" customWidth="1"/>
    <col min="6676" max="6912" width="9" style="37"/>
    <col min="6913" max="6913" width="2.7109375" style="37" customWidth="1"/>
    <col min="6914" max="6914" width="2.140625" style="37" customWidth="1"/>
    <col min="6915" max="6915" width="3.28515625" style="37" customWidth="1"/>
    <col min="6916" max="6916" width="9.28515625" style="37" customWidth="1"/>
    <col min="6917" max="6917" width="13.7109375" style="37" customWidth="1"/>
    <col min="6918" max="6918" width="0.28515625" style="37" customWidth="1"/>
    <col min="6919" max="6920" width="2.7109375" style="37" customWidth="1"/>
    <col min="6921" max="6921" width="10.7109375" style="37" customWidth="1"/>
    <col min="6922" max="6922" width="13.85546875" style="37" customWidth="1"/>
    <col min="6923" max="6923" width="0.7109375" style="37" customWidth="1"/>
    <col min="6924" max="6925" width="2.7109375" style="37" customWidth="1"/>
    <col min="6926" max="6926" width="4.85546875" style="37" customWidth="1"/>
    <col min="6927" max="6927" width="5.7109375" style="37" customWidth="1"/>
    <col min="6928" max="6928" width="10.28515625" style="37" customWidth="1"/>
    <col min="6929" max="6929" width="6.28515625" style="37" customWidth="1"/>
    <col min="6930" max="6930" width="15.28515625" style="37" customWidth="1"/>
    <col min="6931" max="6931" width="0.28515625" style="37" customWidth="1"/>
    <col min="6932" max="7168" width="9" style="37"/>
    <col min="7169" max="7169" width="2.7109375" style="37" customWidth="1"/>
    <col min="7170" max="7170" width="2.140625" style="37" customWidth="1"/>
    <col min="7171" max="7171" width="3.28515625" style="37" customWidth="1"/>
    <col min="7172" max="7172" width="9.28515625" style="37" customWidth="1"/>
    <col min="7173" max="7173" width="13.7109375" style="37" customWidth="1"/>
    <col min="7174" max="7174" width="0.28515625" style="37" customWidth="1"/>
    <col min="7175" max="7176" width="2.7109375" style="37" customWidth="1"/>
    <col min="7177" max="7177" width="10.7109375" style="37" customWidth="1"/>
    <col min="7178" max="7178" width="13.85546875" style="37" customWidth="1"/>
    <col min="7179" max="7179" width="0.7109375" style="37" customWidth="1"/>
    <col min="7180" max="7181" width="2.7109375" style="37" customWidth="1"/>
    <col min="7182" max="7182" width="4.85546875" style="37" customWidth="1"/>
    <col min="7183" max="7183" width="5.7109375" style="37" customWidth="1"/>
    <col min="7184" max="7184" width="10.28515625" style="37" customWidth="1"/>
    <col min="7185" max="7185" width="6.28515625" style="37" customWidth="1"/>
    <col min="7186" max="7186" width="15.28515625" style="37" customWidth="1"/>
    <col min="7187" max="7187" width="0.28515625" style="37" customWidth="1"/>
    <col min="7188" max="7424" width="9" style="37"/>
    <col min="7425" max="7425" width="2.7109375" style="37" customWidth="1"/>
    <col min="7426" max="7426" width="2.140625" style="37" customWidth="1"/>
    <col min="7427" max="7427" width="3.28515625" style="37" customWidth="1"/>
    <col min="7428" max="7428" width="9.28515625" style="37" customWidth="1"/>
    <col min="7429" max="7429" width="13.7109375" style="37" customWidth="1"/>
    <col min="7430" max="7430" width="0.28515625" style="37" customWidth="1"/>
    <col min="7431" max="7432" width="2.7109375" style="37" customWidth="1"/>
    <col min="7433" max="7433" width="10.7109375" style="37" customWidth="1"/>
    <col min="7434" max="7434" width="13.85546875" style="37" customWidth="1"/>
    <col min="7435" max="7435" width="0.7109375" style="37" customWidth="1"/>
    <col min="7436" max="7437" width="2.7109375" style="37" customWidth="1"/>
    <col min="7438" max="7438" width="4.85546875" style="37" customWidth="1"/>
    <col min="7439" max="7439" width="5.7109375" style="37" customWidth="1"/>
    <col min="7440" max="7440" width="10.28515625" style="37" customWidth="1"/>
    <col min="7441" max="7441" width="6.28515625" style="37" customWidth="1"/>
    <col min="7442" max="7442" width="15.28515625" style="37" customWidth="1"/>
    <col min="7443" max="7443" width="0.28515625" style="37" customWidth="1"/>
    <col min="7444" max="7680" width="9" style="37"/>
    <col min="7681" max="7681" width="2.7109375" style="37" customWidth="1"/>
    <col min="7682" max="7682" width="2.140625" style="37" customWidth="1"/>
    <col min="7683" max="7683" width="3.28515625" style="37" customWidth="1"/>
    <col min="7684" max="7684" width="9.28515625" style="37" customWidth="1"/>
    <col min="7685" max="7685" width="13.7109375" style="37" customWidth="1"/>
    <col min="7686" max="7686" width="0.28515625" style="37" customWidth="1"/>
    <col min="7687" max="7688" width="2.7109375" style="37" customWidth="1"/>
    <col min="7689" max="7689" width="10.7109375" style="37" customWidth="1"/>
    <col min="7690" max="7690" width="13.85546875" style="37" customWidth="1"/>
    <col min="7691" max="7691" width="0.7109375" style="37" customWidth="1"/>
    <col min="7692" max="7693" width="2.7109375" style="37" customWidth="1"/>
    <col min="7694" max="7694" width="4.85546875" style="37" customWidth="1"/>
    <col min="7695" max="7695" width="5.7109375" style="37" customWidth="1"/>
    <col min="7696" max="7696" width="10.28515625" style="37" customWidth="1"/>
    <col min="7697" max="7697" width="6.28515625" style="37" customWidth="1"/>
    <col min="7698" max="7698" width="15.28515625" style="37" customWidth="1"/>
    <col min="7699" max="7699" width="0.28515625" style="37" customWidth="1"/>
    <col min="7700" max="7936" width="9" style="37"/>
    <col min="7937" max="7937" width="2.7109375" style="37" customWidth="1"/>
    <col min="7938" max="7938" width="2.140625" style="37" customWidth="1"/>
    <col min="7939" max="7939" width="3.28515625" style="37" customWidth="1"/>
    <col min="7940" max="7940" width="9.28515625" style="37" customWidth="1"/>
    <col min="7941" max="7941" width="13.7109375" style="37" customWidth="1"/>
    <col min="7942" max="7942" width="0.28515625" style="37" customWidth="1"/>
    <col min="7943" max="7944" width="2.7109375" style="37" customWidth="1"/>
    <col min="7945" max="7945" width="10.7109375" style="37" customWidth="1"/>
    <col min="7946" max="7946" width="13.85546875" style="37" customWidth="1"/>
    <col min="7947" max="7947" width="0.7109375" style="37" customWidth="1"/>
    <col min="7948" max="7949" width="2.7109375" style="37" customWidth="1"/>
    <col min="7950" max="7950" width="4.85546875" style="37" customWidth="1"/>
    <col min="7951" max="7951" width="5.7109375" style="37" customWidth="1"/>
    <col min="7952" max="7952" width="10.28515625" style="37" customWidth="1"/>
    <col min="7953" max="7953" width="6.28515625" style="37" customWidth="1"/>
    <col min="7954" max="7954" width="15.28515625" style="37" customWidth="1"/>
    <col min="7955" max="7955" width="0.28515625" style="37" customWidth="1"/>
    <col min="7956" max="8192" width="9" style="37"/>
    <col min="8193" max="8193" width="2.7109375" style="37" customWidth="1"/>
    <col min="8194" max="8194" width="2.140625" style="37" customWidth="1"/>
    <col min="8195" max="8195" width="3.28515625" style="37" customWidth="1"/>
    <col min="8196" max="8196" width="9.28515625" style="37" customWidth="1"/>
    <col min="8197" max="8197" width="13.7109375" style="37" customWidth="1"/>
    <col min="8198" max="8198" width="0.28515625" style="37" customWidth="1"/>
    <col min="8199" max="8200" width="2.7109375" style="37" customWidth="1"/>
    <col min="8201" max="8201" width="10.7109375" style="37" customWidth="1"/>
    <col min="8202" max="8202" width="13.85546875" style="37" customWidth="1"/>
    <col min="8203" max="8203" width="0.7109375" style="37" customWidth="1"/>
    <col min="8204" max="8205" width="2.7109375" style="37" customWidth="1"/>
    <col min="8206" max="8206" width="4.85546875" style="37" customWidth="1"/>
    <col min="8207" max="8207" width="5.7109375" style="37" customWidth="1"/>
    <col min="8208" max="8208" width="10.28515625" style="37" customWidth="1"/>
    <col min="8209" max="8209" width="6.28515625" style="37" customWidth="1"/>
    <col min="8210" max="8210" width="15.28515625" style="37" customWidth="1"/>
    <col min="8211" max="8211" width="0.28515625" style="37" customWidth="1"/>
    <col min="8212" max="8448" width="9" style="37"/>
    <col min="8449" max="8449" width="2.7109375" style="37" customWidth="1"/>
    <col min="8450" max="8450" width="2.140625" style="37" customWidth="1"/>
    <col min="8451" max="8451" width="3.28515625" style="37" customWidth="1"/>
    <col min="8452" max="8452" width="9.28515625" style="37" customWidth="1"/>
    <col min="8453" max="8453" width="13.7109375" style="37" customWidth="1"/>
    <col min="8454" max="8454" width="0.28515625" style="37" customWidth="1"/>
    <col min="8455" max="8456" width="2.7109375" style="37" customWidth="1"/>
    <col min="8457" max="8457" width="10.7109375" style="37" customWidth="1"/>
    <col min="8458" max="8458" width="13.85546875" style="37" customWidth="1"/>
    <col min="8459" max="8459" width="0.7109375" style="37" customWidth="1"/>
    <col min="8460" max="8461" width="2.7109375" style="37" customWidth="1"/>
    <col min="8462" max="8462" width="4.85546875" style="37" customWidth="1"/>
    <col min="8463" max="8463" width="5.7109375" style="37" customWidth="1"/>
    <col min="8464" max="8464" width="10.28515625" style="37" customWidth="1"/>
    <col min="8465" max="8465" width="6.28515625" style="37" customWidth="1"/>
    <col min="8466" max="8466" width="15.28515625" style="37" customWidth="1"/>
    <col min="8467" max="8467" width="0.28515625" style="37" customWidth="1"/>
    <col min="8468" max="8704" width="9" style="37"/>
    <col min="8705" max="8705" width="2.7109375" style="37" customWidth="1"/>
    <col min="8706" max="8706" width="2.140625" style="37" customWidth="1"/>
    <col min="8707" max="8707" width="3.28515625" style="37" customWidth="1"/>
    <col min="8708" max="8708" width="9.28515625" style="37" customWidth="1"/>
    <col min="8709" max="8709" width="13.7109375" style="37" customWidth="1"/>
    <col min="8710" max="8710" width="0.28515625" style="37" customWidth="1"/>
    <col min="8711" max="8712" width="2.7109375" style="37" customWidth="1"/>
    <col min="8713" max="8713" width="10.7109375" style="37" customWidth="1"/>
    <col min="8714" max="8714" width="13.85546875" style="37" customWidth="1"/>
    <col min="8715" max="8715" width="0.7109375" style="37" customWidth="1"/>
    <col min="8716" max="8717" width="2.7109375" style="37" customWidth="1"/>
    <col min="8718" max="8718" width="4.85546875" style="37" customWidth="1"/>
    <col min="8719" max="8719" width="5.7109375" style="37" customWidth="1"/>
    <col min="8720" max="8720" width="10.28515625" style="37" customWidth="1"/>
    <col min="8721" max="8721" width="6.28515625" style="37" customWidth="1"/>
    <col min="8722" max="8722" width="15.28515625" style="37" customWidth="1"/>
    <col min="8723" max="8723" width="0.28515625" style="37" customWidth="1"/>
    <col min="8724" max="8960" width="9" style="37"/>
    <col min="8961" max="8961" width="2.7109375" style="37" customWidth="1"/>
    <col min="8962" max="8962" width="2.140625" style="37" customWidth="1"/>
    <col min="8963" max="8963" width="3.28515625" style="37" customWidth="1"/>
    <col min="8964" max="8964" width="9.28515625" style="37" customWidth="1"/>
    <col min="8965" max="8965" width="13.7109375" style="37" customWidth="1"/>
    <col min="8966" max="8966" width="0.28515625" style="37" customWidth="1"/>
    <col min="8967" max="8968" width="2.7109375" style="37" customWidth="1"/>
    <col min="8969" max="8969" width="10.7109375" style="37" customWidth="1"/>
    <col min="8970" max="8970" width="13.85546875" style="37" customWidth="1"/>
    <col min="8971" max="8971" width="0.7109375" style="37" customWidth="1"/>
    <col min="8972" max="8973" width="2.7109375" style="37" customWidth="1"/>
    <col min="8974" max="8974" width="4.85546875" style="37" customWidth="1"/>
    <col min="8975" max="8975" width="5.7109375" style="37" customWidth="1"/>
    <col min="8976" max="8976" width="10.28515625" style="37" customWidth="1"/>
    <col min="8977" max="8977" width="6.28515625" style="37" customWidth="1"/>
    <col min="8978" max="8978" width="15.28515625" style="37" customWidth="1"/>
    <col min="8979" max="8979" width="0.28515625" style="37" customWidth="1"/>
    <col min="8980" max="9216" width="9" style="37"/>
    <col min="9217" max="9217" width="2.7109375" style="37" customWidth="1"/>
    <col min="9218" max="9218" width="2.140625" style="37" customWidth="1"/>
    <col min="9219" max="9219" width="3.28515625" style="37" customWidth="1"/>
    <col min="9220" max="9220" width="9.28515625" style="37" customWidth="1"/>
    <col min="9221" max="9221" width="13.7109375" style="37" customWidth="1"/>
    <col min="9222" max="9222" width="0.28515625" style="37" customWidth="1"/>
    <col min="9223" max="9224" width="2.7109375" style="37" customWidth="1"/>
    <col min="9225" max="9225" width="10.7109375" style="37" customWidth="1"/>
    <col min="9226" max="9226" width="13.85546875" style="37" customWidth="1"/>
    <col min="9227" max="9227" width="0.7109375" style="37" customWidth="1"/>
    <col min="9228" max="9229" width="2.7109375" style="37" customWidth="1"/>
    <col min="9230" max="9230" width="4.85546875" style="37" customWidth="1"/>
    <col min="9231" max="9231" width="5.7109375" style="37" customWidth="1"/>
    <col min="9232" max="9232" width="10.28515625" style="37" customWidth="1"/>
    <col min="9233" max="9233" width="6.28515625" style="37" customWidth="1"/>
    <col min="9234" max="9234" width="15.28515625" style="37" customWidth="1"/>
    <col min="9235" max="9235" width="0.28515625" style="37" customWidth="1"/>
    <col min="9236" max="9472" width="9" style="37"/>
    <col min="9473" max="9473" width="2.7109375" style="37" customWidth="1"/>
    <col min="9474" max="9474" width="2.140625" style="37" customWidth="1"/>
    <col min="9475" max="9475" width="3.28515625" style="37" customWidth="1"/>
    <col min="9476" max="9476" width="9.28515625" style="37" customWidth="1"/>
    <col min="9477" max="9477" width="13.7109375" style="37" customWidth="1"/>
    <col min="9478" max="9478" width="0.28515625" style="37" customWidth="1"/>
    <col min="9479" max="9480" width="2.7109375" style="37" customWidth="1"/>
    <col min="9481" max="9481" width="10.7109375" style="37" customWidth="1"/>
    <col min="9482" max="9482" width="13.85546875" style="37" customWidth="1"/>
    <col min="9483" max="9483" width="0.7109375" style="37" customWidth="1"/>
    <col min="9484" max="9485" width="2.7109375" style="37" customWidth="1"/>
    <col min="9486" max="9486" width="4.85546875" style="37" customWidth="1"/>
    <col min="9487" max="9487" width="5.7109375" style="37" customWidth="1"/>
    <col min="9488" max="9488" width="10.28515625" style="37" customWidth="1"/>
    <col min="9489" max="9489" width="6.28515625" style="37" customWidth="1"/>
    <col min="9490" max="9490" width="15.28515625" style="37" customWidth="1"/>
    <col min="9491" max="9491" width="0.28515625" style="37" customWidth="1"/>
    <col min="9492" max="9728" width="9" style="37"/>
    <col min="9729" max="9729" width="2.7109375" style="37" customWidth="1"/>
    <col min="9730" max="9730" width="2.140625" style="37" customWidth="1"/>
    <col min="9731" max="9731" width="3.28515625" style="37" customWidth="1"/>
    <col min="9732" max="9732" width="9.28515625" style="37" customWidth="1"/>
    <col min="9733" max="9733" width="13.7109375" style="37" customWidth="1"/>
    <col min="9734" max="9734" width="0.28515625" style="37" customWidth="1"/>
    <col min="9735" max="9736" width="2.7109375" style="37" customWidth="1"/>
    <col min="9737" max="9737" width="10.7109375" style="37" customWidth="1"/>
    <col min="9738" max="9738" width="13.85546875" style="37" customWidth="1"/>
    <col min="9739" max="9739" width="0.7109375" style="37" customWidth="1"/>
    <col min="9740" max="9741" width="2.7109375" style="37" customWidth="1"/>
    <col min="9742" max="9742" width="4.85546875" style="37" customWidth="1"/>
    <col min="9743" max="9743" width="5.7109375" style="37" customWidth="1"/>
    <col min="9744" max="9744" width="10.28515625" style="37" customWidth="1"/>
    <col min="9745" max="9745" width="6.28515625" style="37" customWidth="1"/>
    <col min="9746" max="9746" width="15.28515625" style="37" customWidth="1"/>
    <col min="9747" max="9747" width="0.28515625" style="37" customWidth="1"/>
    <col min="9748" max="9984" width="9" style="37"/>
    <col min="9985" max="9985" width="2.7109375" style="37" customWidth="1"/>
    <col min="9986" max="9986" width="2.140625" style="37" customWidth="1"/>
    <col min="9987" max="9987" width="3.28515625" style="37" customWidth="1"/>
    <col min="9988" max="9988" width="9.28515625" style="37" customWidth="1"/>
    <col min="9989" max="9989" width="13.7109375" style="37" customWidth="1"/>
    <col min="9990" max="9990" width="0.28515625" style="37" customWidth="1"/>
    <col min="9991" max="9992" width="2.7109375" style="37" customWidth="1"/>
    <col min="9993" max="9993" width="10.7109375" style="37" customWidth="1"/>
    <col min="9994" max="9994" width="13.85546875" style="37" customWidth="1"/>
    <col min="9995" max="9995" width="0.7109375" style="37" customWidth="1"/>
    <col min="9996" max="9997" width="2.7109375" style="37" customWidth="1"/>
    <col min="9998" max="9998" width="4.85546875" style="37" customWidth="1"/>
    <col min="9999" max="9999" width="5.7109375" style="37" customWidth="1"/>
    <col min="10000" max="10000" width="10.28515625" style="37" customWidth="1"/>
    <col min="10001" max="10001" width="6.28515625" style="37" customWidth="1"/>
    <col min="10002" max="10002" width="15.28515625" style="37" customWidth="1"/>
    <col min="10003" max="10003" width="0.28515625" style="37" customWidth="1"/>
    <col min="10004" max="10240" width="9" style="37"/>
    <col min="10241" max="10241" width="2.7109375" style="37" customWidth="1"/>
    <col min="10242" max="10242" width="2.140625" style="37" customWidth="1"/>
    <col min="10243" max="10243" width="3.28515625" style="37" customWidth="1"/>
    <col min="10244" max="10244" width="9.28515625" style="37" customWidth="1"/>
    <col min="10245" max="10245" width="13.7109375" style="37" customWidth="1"/>
    <col min="10246" max="10246" width="0.28515625" style="37" customWidth="1"/>
    <col min="10247" max="10248" width="2.7109375" style="37" customWidth="1"/>
    <col min="10249" max="10249" width="10.7109375" style="37" customWidth="1"/>
    <col min="10250" max="10250" width="13.85546875" style="37" customWidth="1"/>
    <col min="10251" max="10251" width="0.7109375" style="37" customWidth="1"/>
    <col min="10252" max="10253" width="2.7109375" style="37" customWidth="1"/>
    <col min="10254" max="10254" width="4.85546875" style="37" customWidth="1"/>
    <col min="10255" max="10255" width="5.7109375" style="37" customWidth="1"/>
    <col min="10256" max="10256" width="10.28515625" style="37" customWidth="1"/>
    <col min="10257" max="10257" width="6.28515625" style="37" customWidth="1"/>
    <col min="10258" max="10258" width="15.28515625" style="37" customWidth="1"/>
    <col min="10259" max="10259" width="0.28515625" style="37" customWidth="1"/>
    <col min="10260" max="10496" width="9" style="37"/>
    <col min="10497" max="10497" width="2.7109375" style="37" customWidth="1"/>
    <col min="10498" max="10498" width="2.140625" style="37" customWidth="1"/>
    <col min="10499" max="10499" width="3.28515625" style="37" customWidth="1"/>
    <col min="10500" max="10500" width="9.28515625" style="37" customWidth="1"/>
    <col min="10501" max="10501" width="13.7109375" style="37" customWidth="1"/>
    <col min="10502" max="10502" width="0.28515625" style="37" customWidth="1"/>
    <col min="10503" max="10504" width="2.7109375" style="37" customWidth="1"/>
    <col min="10505" max="10505" width="10.7109375" style="37" customWidth="1"/>
    <col min="10506" max="10506" width="13.85546875" style="37" customWidth="1"/>
    <col min="10507" max="10507" width="0.7109375" style="37" customWidth="1"/>
    <col min="10508" max="10509" width="2.7109375" style="37" customWidth="1"/>
    <col min="10510" max="10510" width="4.85546875" style="37" customWidth="1"/>
    <col min="10511" max="10511" width="5.7109375" style="37" customWidth="1"/>
    <col min="10512" max="10512" width="10.28515625" style="37" customWidth="1"/>
    <col min="10513" max="10513" width="6.28515625" style="37" customWidth="1"/>
    <col min="10514" max="10514" width="15.28515625" style="37" customWidth="1"/>
    <col min="10515" max="10515" width="0.28515625" style="37" customWidth="1"/>
    <col min="10516" max="10752" width="9" style="37"/>
    <col min="10753" max="10753" width="2.7109375" style="37" customWidth="1"/>
    <col min="10754" max="10754" width="2.140625" style="37" customWidth="1"/>
    <col min="10755" max="10755" width="3.28515625" style="37" customWidth="1"/>
    <col min="10756" max="10756" width="9.28515625" style="37" customWidth="1"/>
    <col min="10757" max="10757" width="13.7109375" style="37" customWidth="1"/>
    <col min="10758" max="10758" width="0.28515625" style="37" customWidth="1"/>
    <col min="10759" max="10760" width="2.7109375" style="37" customWidth="1"/>
    <col min="10761" max="10761" width="10.7109375" style="37" customWidth="1"/>
    <col min="10762" max="10762" width="13.85546875" style="37" customWidth="1"/>
    <col min="10763" max="10763" width="0.7109375" style="37" customWidth="1"/>
    <col min="10764" max="10765" width="2.7109375" style="37" customWidth="1"/>
    <col min="10766" max="10766" width="4.85546875" style="37" customWidth="1"/>
    <col min="10767" max="10767" width="5.7109375" style="37" customWidth="1"/>
    <col min="10768" max="10768" width="10.28515625" style="37" customWidth="1"/>
    <col min="10769" max="10769" width="6.28515625" style="37" customWidth="1"/>
    <col min="10770" max="10770" width="15.28515625" style="37" customWidth="1"/>
    <col min="10771" max="10771" width="0.28515625" style="37" customWidth="1"/>
    <col min="10772" max="11008" width="9" style="37"/>
    <col min="11009" max="11009" width="2.7109375" style="37" customWidth="1"/>
    <col min="11010" max="11010" width="2.140625" style="37" customWidth="1"/>
    <col min="11011" max="11011" width="3.28515625" style="37" customWidth="1"/>
    <col min="11012" max="11012" width="9.28515625" style="37" customWidth="1"/>
    <col min="11013" max="11013" width="13.7109375" style="37" customWidth="1"/>
    <col min="11014" max="11014" width="0.28515625" style="37" customWidth="1"/>
    <col min="11015" max="11016" width="2.7109375" style="37" customWidth="1"/>
    <col min="11017" max="11017" width="10.7109375" style="37" customWidth="1"/>
    <col min="11018" max="11018" width="13.85546875" style="37" customWidth="1"/>
    <col min="11019" max="11019" width="0.7109375" style="37" customWidth="1"/>
    <col min="11020" max="11021" width="2.7109375" style="37" customWidth="1"/>
    <col min="11022" max="11022" width="4.85546875" style="37" customWidth="1"/>
    <col min="11023" max="11023" width="5.7109375" style="37" customWidth="1"/>
    <col min="11024" max="11024" width="10.28515625" style="37" customWidth="1"/>
    <col min="11025" max="11025" width="6.28515625" style="37" customWidth="1"/>
    <col min="11026" max="11026" width="15.28515625" style="37" customWidth="1"/>
    <col min="11027" max="11027" width="0.28515625" style="37" customWidth="1"/>
    <col min="11028" max="11264" width="9" style="37"/>
    <col min="11265" max="11265" width="2.7109375" style="37" customWidth="1"/>
    <col min="11266" max="11266" width="2.140625" style="37" customWidth="1"/>
    <col min="11267" max="11267" width="3.28515625" style="37" customWidth="1"/>
    <col min="11268" max="11268" width="9.28515625" style="37" customWidth="1"/>
    <col min="11269" max="11269" width="13.7109375" style="37" customWidth="1"/>
    <col min="11270" max="11270" width="0.28515625" style="37" customWidth="1"/>
    <col min="11271" max="11272" width="2.7109375" style="37" customWidth="1"/>
    <col min="11273" max="11273" width="10.7109375" style="37" customWidth="1"/>
    <col min="11274" max="11274" width="13.85546875" style="37" customWidth="1"/>
    <col min="11275" max="11275" width="0.7109375" style="37" customWidth="1"/>
    <col min="11276" max="11277" width="2.7109375" style="37" customWidth="1"/>
    <col min="11278" max="11278" width="4.85546875" style="37" customWidth="1"/>
    <col min="11279" max="11279" width="5.7109375" style="37" customWidth="1"/>
    <col min="11280" max="11280" width="10.28515625" style="37" customWidth="1"/>
    <col min="11281" max="11281" width="6.28515625" style="37" customWidth="1"/>
    <col min="11282" max="11282" width="15.28515625" style="37" customWidth="1"/>
    <col min="11283" max="11283" width="0.28515625" style="37" customWidth="1"/>
    <col min="11284" max="11520" width="9" style="37"/>
    <col min="11521" max="11521" width="2.7109375" style="37" customWidth="1"/>
    <col min="11522" max="11522" width="2.140625" style="37" customWidth="1"/>
    <col min="11523" max="11523" width="3.28515625" style="37" customWidth="1"/>
    <col min="11524" max="11524" width="9.28515625" style="37" customWidth="1"/>
    <col min="11525" max="11525" width="13.7109375" style="37" customWidth="1"/>
    <col min="11526" max="11526" width="0.28515625" style="37" customWidth="1"/>
    <col min="11527" max="11528" width="2.7109375" style="37" customWidth="1"/>
    <col min="11529" max="11529" width="10.7109375" style="37" customWidth="1"/>
    <col min="11530" max="11530" width="13.85546875" style="37" customWidth="1"/>
    <col min="11531" max="11531" width="0.7109375" style="37" customWidth="1"/>
    <col min="11532" max="11533" width="2.7109375" style="37" customWidth="1"/>
    <col min="11534" max="11534" width="4.85546875" style="37" customWidth="1"/>
    <col min="11535" max="11535" width="5.7109375" style="37" customWidth="1"/>
    <col min="11536" max="11536" width="10.28515625" style="37" customWidth="1"/>
    <col min="11537" max="11537" width="6.28515625" style="37" customWidth="1"/>
    <col min="11538" max="11538" width="15.28515625" style="37" customWidth="1"/>
    <col min="11539" max="11539" width="0.28515625" style="37" customWidth="1"/>
    <col min="11540" max="11776" width="9" style="37"/>
    <col min="11777" max="11777" width="2.7109375" style="37" customWidth="1"/>
    <col min="11778" max="11778" width="2.140625" style="37" customWidth="1"/>
    <col min="11779" max="11779" width="3.28515625" style="37" customWidth="1"/>
    <col min="11780" max="11780" width="9.28515625" style="37" customWidth="1"/>
    <col min="11781" max="11781" width="13.7109375" style="37" customWidth="1"/>
    <col min="11782" max="11782" width="0.28515625" style="37" customWidth="1"/>
    <col min="11783" max="11784" width="2.7109375" style="37" customWidth="1"/>
    <col min="11785" max="11785" width="10.7109375" style="37" customWidth="1"/>
    <col min="11786" max="11786" width="13.85546875" style="37" customWidth="1"/>
    <col min="11787" max="11787" width="0.7109375" style="37" customWidth="1"/>
    <col min="11788" max="11789" width="2.7109375" style="37" customWidth="1"/>
    <col min="11790" max="11790" width="4.85546875" style="37" customWidth="1"/>
    <col min="11791" max="11791" width="5.7109375" style="37" customWidth="1"/>
    <col min="11792" max="11792" width="10.28515625" style="37" customWidth="1"/>
    <col min="11793" max="11793" width="6.28515625" style="37" customWidth="1"/>
    <col min="11794" max="11794" width="15.28515625" style="37" customWidth="1"/>
    <col min="11795" max="11795" width="0.28515625" style="37" customWidth="1"/>
    <col min="11796" max="12032" width="9" style="37"/>
    <col min="12033" max="12033" width="2.7109375" style="37" customWidth="1"/>
    <col min="12034" max="12034" width="2.140625" style="37" customWidth="1"/>
    <col min="12035" max="12035" width="3.28515625" style="37" customWidth="1"/>
    <col min="12036" max="12036" width="9.28515625" style="37" customWidth="1"/>
    <col min="12037" max="12037" width="13.7109375" style="37" customWidth="1"/>
    <col min="12038" max="12038" width="0.28515625" style="37" customWidth="1"/>
    <col min="12039" max="12040" width="2.7109375" style="37" customWidth="1"/>
    <col min="12041" max="12041" width="10.7109375" style="37" customWidth="1"/>
    <col min="12042" max="12042" width="13.85546875" style="37" customWidth="1"/>
    <col min="12043" max="12043" width="0.7109375" style="37" customWidth="1"/>
    <col min="12044" max="12045" width="2.7109375" style="37" customWidth="1"/>
    <col min="12046" max="12046" width="4.85546875" style="37" customWidth="1"/>
    <col min="12047" max="12047" width="5.7109375" style="37" customWidth="1"/>
    <col min="12048" max="12048" width="10.28515625" style="37" customWidth="1"/>
    <col min="12049" max="12049" width="6.28515625" style="37" customWidth="1"/>
    <col min="12050" max="12050" width="15.28515625" style="37" customWidth="1"/>
    <col min="12051" max="12051" width="0.28515625" style="37" customWidth="1"/>
    <col min="12052" max="12288" width="9" style="37"/>
    <col min="12289" max="12289" width="2.7109375" style="37" customWidth="1"/>
    <col min="12290" max="12290" width="2.140625" style="37" customWidth="1"/>
    <col min="12291" max="12291" width="3.28515625" style="37" customWidth="1"/>
    <col min="12292" max="12292" width="9.28515625" style="37" customWidth="1"/>
    <col min="12293" max="12293" width="13.7109375" style="37" customWidth="1"/>
    <col min="12294" max="12294" width="0.28515625" style="37" customWidth="1"/>
    <col min="12295" max="12296" width="2.7109375" style="37" customWidth="1"/>
    <col min="12297" max="12297" width="10.7109375" style="37" customWidth="1"/>
    <col min="12298" max="12298" width="13.85546875" style="37" customWidth="1"/>
    <col min="12299" max="12299" width="0.7109375" style="37" customWidth="1"/>
    <col min="12300" max="12301" width="2.7109375" style="37" customWidth="1"/>
    <col min="12302" max="12302" width="4.85546875" style="37" customWidth="1"/>
    <col min="12303" max="12303" width="5.7109375" style="37" customWidth="1"/>
    <col min="12304" max="12304" width="10.28515625" style="37" customWidth="1"/>
    <col min="12305" max="12305" width="6.28515625" style="37" customWidth="1"/>
    <col min="12306" max="12306" width="15.28515625" style="37" customWidth="1"/>
    <col min="12307" max="12307" width="0.28515625" style="37" customWidth="1"/>
    <col min="12308" max="12544" width="9" style="37"/>
    <col min="12545" max="12545" width="2.7109375" style="37" customWidth="1"/>
    <col min="12546" max="12546" width="2.140625" style="37" customWidth="1"/>
    <col min="12547" max="12547" width="3.28515625" style="37" customWidth="1"/>
    <col min="12548" max="12548" width="9.28515625" style="37" customWidth="1"/>
    <col min="12549" max="12549" width="13.7109375" style="37" customWidth="1"/>
    <col min="12550" max="12550" width="0.28515625" style="37" customWidth="1"/>
    <col min="12551" max="12552" width="2.7109375" style="37" customWidth="1"/>
    <col min="12553" max="12553" width="10.7109375" style="37" customWidth="1"/>
    <col min="12554" max="12554" width="13.85546875" style="37" customWidth="1"/>
    <col min="12555" max="12555" width="0.7109375" style="37" customWidth="1"/>
    <col min="12556" max="12557" width="2.7109375" style="37" customWidth="1"/>
    <col min="12558" max="12558" width="4.85546875" style="37" customWidth="1"/>
    <col min="12559" max="12559" width="5.7109375" style="37" customWidth="1"/>
    <col min="12560" max="12560" width="10.28515625" style="37" customWidth="1"/>
    <col min="12561" max="12561" width="6.28515625" style="37" customWidth="1"/>
    <col min="12562" max="12562" width="15.28515625" style="37" customWidth="1"/>
    <col min="12563" max="12563" width="0.28515625" style="37" customWidth="1"/>
    <col min="12564" max="12800" width="9" style="37"/>
    <col min="12801" max="12801" width="2.7109375" style="37" customWidth="1"/>
    <col min="12802" max="12802" width="2.140625" style="37" customWidth="1"/>
    <col min="12803" max="12803" width="3.28515625" style="37" customWidth="1"/>
    <col min="12804" max="12804" width="9.28515625" style="37" customWidth="1"/>
    <col min="12805" max="12805" width="13.7109375" style="37" customWidth="1"/>
    <col min="12806" max="12806" width="0.28515625" style="37" customWidth="1"/>
    <col min="12807" max="12808" width="2.7109375" style="37" customWidth="1"/>
    <col min="12809" max="12809" width="10.7109375" style="37" customWidth="1"/>
    <col min="12810" max="12810" width="13.85546875" style="37" customWidth="1"/>
    <col min="12811" max="12811" width="0.7109375" style="37" customWidth="1"/>
    <col min="12812" max="12813" width="2.7109375" style="37" customWidth="1"/>
    <col min="12814" max="12814" width="4.85546875" style="37" customWidth="1"/>
    <col min="12815" max="12815" width="5.7109375" style="37" customWidth="1"/>
    <col min="12816" max="12816" width="10.28515625" style="37" customWidth="1"/>
    <col min="12817" max="12817" width="6.28515625" style="37" customWidth="1"/>
    <col min="12818" max="12818" width="15.28515625" style="37" customWidth="1"/>
    <col min="12819" max="12819" width="0.28515625" style="37" customWidth="1"/>
    <col min="12820" max="13056" width="9" style="37"/>
    <col min="13057" max="13057" width="2.7109375" style="37" customWidth="1"/>
    <col min="13058" max="13058" width="2.140625" style="37" customWidth="1"/>
    <col min="13059" max="13059" width="3.28515625" style="37" customWidth="1"/>
    <col min="13060" max="13060" width="9.28515625" style="37" customWidth="1"/>
    <col min="13061" max="13061" width="13.7109375" style="37" customWidth="1"/>
    <col min="13062" max="13062" width="0.28515625" style="37" customWidth="1"/>
    <col min="13063" max="13064" width="2.7109375" style="37" customWidth="1"/>
    <col min="13065" max="13065" width="10.7109375" style="37" customWidth="1"/>
    <col min="13066" max="13066" width="13.85546875" style="37" customWidth="1"/>
    <col min="13067" max="13067" width="0.7109375" style="37" customWidth="1"/>
    <col min="13068" max="13069" width="2.7109375" style="37" customWidth="1"/>
    <col min="13070" max="13070" width="4.85546875" style="37" customWidth="1"/>
    <col min="13071" max="13071" width="5.7109375" style="37" customWidth="1"/>
    <col min="13072" max="13072" width="10.28515625" style="37" customWidth="1"/>
    <col min="13073" max="13073" width="6.28515625" style="37" customWidth="1"/>
    <col min="13074" max="13074" width="15.28515625" style="37" customWidth="1"/>
    <col min="13075" max="13075" width="0.28515625" style="37" customWidth="1"/>
    <col min="13076" max="13312" width="9" style="37"/>
    <col min="13313" max="13313" width="2.7109375" style="37" customWidth="1"/>
    <col min="13314" max="13314" width="2.140625" style="37" customWidth="1"/>
    <col min="13315" max="13315" width="3.28515625" style="37" customWidth="1"/>
    <col min="13316" max="13316" width="9.28515625" style="37" customWidth="1"/>
    <col min="13317" max="13317" width="13.7109375" style="37" customWidth="1"/>
    <col min="13318" max="13318" width="0.28515625" style="37" customWidth="1"/>
    <col min="13319" max="13320" width="2.7109375" style="37" customWidth="1"/>
    <col min="13321" max="13321" width="10.7109375" style="37" customWidth="1"/>
    <col min="13322" max="13322" width="13.85546875" style="37" customWidth="1"/>
    <col min="13323" max="13323" width="0.7109375" style="37" customWidth="1"/>
    <col min="13324" max="13325" width="2.7109375" style="37" customWidth="1"/>
    <col min="13326" max="13326" width="4.85546875" style="37" customWidth="1"/>
    <col min="13327" max="13327" width="5.7109375" style="37" customWidth="1"/>
    <col min="13328" max="13328" width="10.28515625" style="37" customWidth="1"/>
    <col min="13329" max="13329" width="6.28515625" style="37" customWidth="1"/>
    <col min="13330" max="13330" width="15.28515625" style="37" customWidth="1"/>
    <col min="13331" max="13331" width="0.28515625" style="37" customWidth="1"/>
    <col min="13332" max="13568" width="9" style="37"/>
    <col min="13569" max="13569" width="2.7109375" style="37" customWidth="1"/>
    <col min="13570" max="13570" width="2.140625" style="37" customWidth="1"/>
    <col min="13571" max="13571" width="3.28515625" style="37" customWidth="1"/>
    <col min="13572" max="13572" width="9.28515625" style="37" customWidth="1"/>
    <col min="13573" max="13573" width="13.7109375" style="37" customWidth="1"/>
    <col min="13574" max="13574" width="0.28515625" style="37" customWidth="1"/>
    <col min="13575" max="13576" width="2.7109375" style="37" customWidth="1"/>
    <col min="13577" max="13577" width="10.7109375" style="37" customWidth="1"/>
    <col min="13578" max="13578" width="13.85546875" style="37" customWidth="1"/>
    <col min="13579" max="13579" width="0.7109375" style="37" customWidth="1"/>
    <col min="13580" max="13581" width="2.7109375" style="37" customWidth="1"/>
    <col min="13582" max="13582" width="4.85546875" style="37" customWidth="1"/>
    <col min="13583" max="13583" width="5.7109375" style="37" customWidth="1"/>
    <col min="13584" max="13584" width="10.28515625" style="37" customWidth="1"/>
    <col min="13585" max="13585" width="6.28515625" style="37" customWidth="1"/>
    <col min="13586" max="13586" width="15.28515625" style="37" customWidth="1"/>
    <col min="13587" max="13587" width="0.28515625" style="37" customWidth="1"/>
    <col min="13588" max="13824" width="9" style="37"/>
    <col min="13825" max="13825" width="2.7109375" style="37" customWidth="1"/>
    <col min="13826" max="13826" width="2.140625" style="37" customWidth="1"/>
    <col min="13827" max="13827" width="3.28515625" style="37" customWidth="1"/>
    <col min="13828" max="13828" width="9.28515625" style="37" customWidth="1"/>
    <col min="13829" max="13829" width="13.7109375" style="37" customWidth="1"/>
    <col min="13830" max="13830" width="0.28515625" style="37" customWidth="1"/>
    <col min="13831" max="13832" width="2.7109375" style="37" customWidth="1"/>
    <col min="13833" max="13833" width="10.7109375" style="37" customWidth="1"/>
    <col min="13834" max="13834" width="13.85546875" style="37" customWidth="1"/>
    <col min="13835" max="13835" width="0.7109375" style="37" customWidth="1"/>
    <col min="13836" max="13837" width="2.7109375" style="37" customWidth="1"/>
    <col min="13838" max="13838" width="4.85546875" style="37" customWidth="1"/>
    <col min="13839" max="13839" width="5.7109375" style="37" customWidth="1"/>
    <col min="13840" max="13840" width="10.28515625" style="37" customWidth="1"/>
    <col min="13841" max="13841" width="6.28515625" style="37" customWidth="1"/>
    <col min="13842" max="13842" width="15.28515625" style="37" customWidth="1"/>
    <col min="13843" max="13843" width="0.28515625" style="37" customWidth="1"/>
    <col min="13844" max="14080" width="9" style="37"/>
    <col min="14081" max="14081" width="2.7109375" style="37" customWidth="1"/>
    <col min="14082" max="14082" width="2.140625" style="37" customWidth="1"/>
    <col min="14083" max="14083" width="3.28515625" style="37" customWidth="1"/>
    <col min="14084" max="14084" width="9.28515625" style="37" customWidth="1"/>
    <col min="14085" max="14085" width="13.7109375" style="37" customWidth="1"/>
    <col min="14086" max="14086" width="0.28515625" style="37" customWidth="1"/>
    <col min="14087" max="14088" width="2.7109375" style="37" customWidth="1"/>
    <col min="14089" max="14089" width="10.7109375" style="37" customWidth="1"/>
    <col min="14090" max="14090" width="13.85546875" style="37" customWidth="1"/>
    <col min="14091" max="14091" width="0.7109375" style="37" customWidth="1"/>
    <col min="14092" max="14093" width="2.7109375" style="37" customWidth="1"/>
    <col min="14094" max="14094" width="4.85546875" style="37" customWidth="1"/>
    <col min="14095" max="14095" width="5.7109375" style="37" customWidth="1"/>
    <col min="14096" max="14096" width="10.28515625" style="37" customWidth="1"/>
    <col min="14097" max="14097" width="6.28515625" style="37" customWidth="1"/>
    <col min="14098" max="14098" width="15.28515625" style="37" customWidth="1"/>
    <col min="14099" max="14099" width="0.28515625" style="37" customWidth="1"/>
    <col min="14100" max="14336" width="9" style="37"/>
    <col min="14337" max="14337" width="2.7109375" style="37" customWidth="1"/>
    <col min="14338" max="14338" width="2.140625" style="37" customWidth="1"/>
    <col min="14339" max="14339" width="3.28515625" style="37" customWidth="1"/>
    <col min="14340" max="14340" width="9.28515625" style="37" customWidth="1"/>
    <col min="14341" max="14341" width="13.7109375" style="37" customWidth="1"/>
    <col min="14342" max="14342" width="0.28515625" style="37" customWidth="1"/>
    <col min="14343" max="14344" width="2.7109375" style="37" customWidth="1"/>
    <col min="14345" max="14345" width="10.7109375" style="37" customWidth="1"/>
    <col min="14346" max="14346" width="13.85546875" style="37" customWidth="1"/>
    <col min="14347" max="14347" width="0.7109375" style="37" customWidth="1"/>
    <col min="14348" max="14349" width="2.7109375" style="37" customWidth="1"/>
    <col min="14350" max="14350" width="4.85546875" style="37" customWidth="1"/>
    <col min="14351" max="14351" width="5.7109375" style="37" customWidth="1"/>
    <col min="14352" max="14352" width="10.28515625" style="37" customWidth="1"/>
    <col min="14353" max="14353" width="6.28515625" style="37" customWidth="1"/>
    <col min="14354" max="14354" width="15.28515625" style="37" customWidth="1"/>
    <col min="14355" max="14355" width="0.28515625" style="37" customWidth="1"/>
    <col min="14356" max="14592" width="9" style="37"/>
    <col min="14593" max="14593" width="2.7109375" style="37" customWidth="1"/>
    <col min="14594" max="14594" width="2.140625" style="37" customWidth="1"/>
    <col min="14595" max="14595" width="3.28515625" style="37" customWidth="1"/>
    <col min="14596" max="14596" width="9.28515625" style="37" customWidth="1"/>
    <col min="14597" max="14597" width="13.7109375" style="37" customWidth="1"/>
    <col min="14598" max="14598" width="0.28515625" style="37" customWidth="1"/>
    <col min="14599" max="14600" width="2.7109375" style="37" customWidth="1"/>
    <col min="14601" max="14601" width="10.7109375" style="37" customWidth="1"/>
    <col min="14602" max="14602" width="13.85546875" style="37" customWidth="1"/>
    <col min="14603" max="14603" width="0.7109375" style="37" customWidth="1"/>
    <col min="14604" max="14605" width="2.7109375" style="37" customWidth="1"/>
    <col min="14606" max="14606" width="4.85546875" style="37" customWidth="1"/>
    <col min="14607" max="14607" width="5.7109375" style="37" customWidth="1"/>
    <col min="14608" max="14608" width="10.28515625" style="37" customWidth="1"/>
    <col min="14609" max="14609" width="6.28515625" style="37" customWidth="1"/>
    <col min="14610" max="14610" width="15.28515625" style="37" customWidth="1"/>
    <col min="14611" max="14611" width="0.28515625" style="37" customWidth="1"/>
    <col min="14612" max="14848" width="9" style="37"/>
    <col min="14849" max="14849" width="2.7109375" style="37" customWidth="1"/>
    <col min="14850" max="14850" width="2.140625" style="37" customWidth="1"/>
    <col min="14851" max="14851" width="3.28515625" style="37" customWidth="1"/>
    <col min="14852" max="14852" width="9.28515625" style="37" customWidth="1"/>
    <col min="14853" max="14853" width="13.7109375" style="37" customWidth="1"/>
    <col min="14854" max="14854" width="0.28515625" style="37" customWidth="1"/>
    <col min="14855" max="14856" width="2.7109375" style="37" customWidth="1"/>
    <col min="14857" max="14857" width="10.7109375" style="37" customWidth="1"/>
    <col min="14858" max="14858" width="13.85546875" style="37" customWidth="1"/>
    <col min="14859" max="14859" width="0.7109375" style="37" customWidth="1"/>
    <col min="14860" max="14861" width="2.7109375" style="37" customWidth="1"/>
    <col min="14862" max="14862" width="4.85546875" style="37" customWidth="1"/>
    <col min="14863" max="14863" width="5.7109375" style="37" customWidth="1"/>
    <col min="14864" max="14864" width="10.28515625" style="37" customWidth="1"/>
    <col min="14865" max="14865" width="6.28515625" style="37" customWidth="1"/>
    <col min="14866" max="14866" width="15.28515625" style="37" customWidth="1"/>
    <col min="14867" max="14867" width="0.28515625" style="37" customWidth="1"/>
    <col min="14868" max="15104" width="9" style="37"/>
    <col min="15105" max="15105" width="2.7109375" style="37" customWidth="1"/>
    <col min="15106" max="15106" width="2.140625" style="37" customWidth="1"/>
    <col min="15107" max="15107" width="3.28515625" style="37" customWidth="1"/>
    <col min="15108" max="15108" width="9.28515625" style="37" customWidth="1"/>
    <col min="15109" max="15109" width="13.7109375" style="37" customWidth="1"/>
    <col min="15110" max="15110" width="0.28515625" style="37" customWidth="1"/>
    <col min="15111" max="15112" width="2.7109375" style="37" customWidth="1"/>
    <col min="15113" max="15113" width="10.7109375" style="37" customWidth="1"/>
    <col min="15114" max="15114" width="13.85546875" style="37" customWidth="1"/>
    <col min="15115" max="15115" width="0.7109375" style="37" customWidth="1"/>
    <col min="15116" max="15117" width="2.7109375" style="37" customWidth="1"/>
    <col min="15118" max="15118" width="4.85546875" style="37" customWidth="1"/>
    <col min="15119" max="15119" width="5.7109375" style="37" customWidth="1"/>
    <col min="15120" max="15120" width="10.28515625" style="37" customWidth="1"/>
    <col min="15121" max="15121" width="6.28515625" style="37" customWidth="1"/>
    <col min="15122" max="15122" width="15.28515625" style="37" customWidth="1"/>
    <col min="15123" max="15123" width="0.28515625" style="37" customWidth="1"/>
    <col min="15124" max="15360" width="9" style="37"/>
    <col min="15361" max="15361" width="2.7109375" style="37" customWidth="1"/>
    <col min="15362" max="15362" width="2.140625" style="37" customWidth="1"/>
    <col min="15363" max="15363" width="3.28515625" style="37" customWidth="1"/>
    <col min="15364" max="15364" width="9.28515625" style="37" customWidth="1"/>
    <col min="15365" max="15365" width="13.7109375" style="37" customWidth="1"/>
    <col min="15366" max="15366" width="0.28515625" style="37" customWidth="1"/>
    <col min="15367" max="15368" width="2.7109375" style="37" customWidth="1"/>
    <col min="15369" max="15369" width="10.7109375" style="37" customWidth="1"/>
    <col min="15370" max="15370" width="13.85546875" style="37" customWidth="1"/>
    <col min="15371" max="15371" width="0.7109375" style="37" customWidth="1"/>
    <col min="15372" max="15373" width="2.7109375" style="37" customWidth="1"/>
    <col min="15374" max="15374" width="4.85546875" style="37" customWidth="1"/>
    <col min="15375" max="15375" width="5.7109375" style="37" customWidth="1"/>
    <col min="15376" max="15376" width="10.28515625" style="37" customWidth="1"/>
    <col min="15377" max="15377" width="6.28515625" style="37" customWidth="1"/>
    <col min="15378" max="15378" width="15.28515625" style="37" customWidth="1"/>
    <col min="15379" max="15379" width="0.28515625" style="37" customWidth="1"/>
    <col min="15380" max="15616" width="9" style="37"/>
    <col min="15617" max="15617" width="2.7109375" style="37" customWidth="1"/>
    <col min="15618" max="15618" width="2.140625" style="37" customWidth="1"/>
    <col min="15619" max="15619" width="3.28515625" style="37" customWidth="1"/>
    <col min="15620" max="15620" width="9.28515625" style="37" customWidth="1"/>
    <col min="15621" max="15621" width="13.7109375" style="37" customWidth="1"/>
    <col min="15622" max="15622" width="0.28515625" style="37" customWidth="1"/>
    <col min="15623" max="15624" width="2.7109375" style="37" customWidth="1"/>
    <col min="15625" max="15625" width="10.7109375" style="37" customWidth="1"/>
    <col min="15626" max="15626" width="13.85546875" style="37" customWidth="1"/>
    <col min="15627" max="15627" width="0.7109375" style="37" customWidth="1"/>
    <col min="15628" max="15629" width="2.7109375" style="37" customWidth="1"/>
    <col min="15630" max="15630" width="4.85546875" style="37" customWidth="1"/>
    <col min="15631" max="15631" width="5.7109375" style="37" customWidth="1"/>
    <col min="15632" max="15632" width="10.28515625" style="37" customWidth="1"/>
    <col min="15633" max="15633" width="6.28515625" style="37" customWidth="1"/>
    <col min="15634" max="15634" width="15.28515625" style="37" customWidth="1"/>
    <col min="15635" max="15635" width="0.28515625" style="37" customWidth="1"/>
    <col min="15636" max="15872" width="9" style="37"/>
    <col min="15873" max="15873" width="2.7109375" style="37" customWidth="1"/>
    <col min="15874" max="15874" width="2.140625" style="37" customWidth="1"/>
    <col min="15875" max="15875" width="3.28515625" style="37" customWidth="1"/>
    <col min="15876" max="15876" width="9.28515625" style="37" customWidth="1"/>
    <col min="15877" max="15877" width="13.7109375" style="37" customWidth="1"/>
    <col min="15878" max="15878" width="0.28515625" style="37" customWidth="1"/>
    <col min="15879" max="15880" width="2.7109375" style="37" customWidth="1"/>
    <col min="15881" max="15881" width="10.7109375" style="37" customWidth="1"/>
    <col min="15882" max="15882" width="13.85546875" style="37" customWidth="1"/>
    <col min="15883" max="15883" width="0.7109375" style="37" customWidth="1"/>
    <col min="15884" max="15885" width="2.7109375" style="37" customWidth="1"/>
    <col min="15886" max="15886" width="4.85546875" style="37" customWidth="1"/>
    <col min="15887" max="15887" width="5.7109375" style="37" customWidth="1"/>
    <col min="15888" max="15888" width="10.28515625" style="37" customWidth="1"/>
    <col min="15889" max="15889" width="6.28515625" style="37" customWidth="1"/>
    <col min="15890" max="15890" width="15.28515625" style="37" customWidth="1"/>
    <col min="15891" max="15891" width="0.28515625" style="37" customWidth="1"/>
    <col min="15892" max="16128" width="9" style="37"/>
    <col min="16129" max="16129" width="2.7109375" style="37" customWidth="1"/>
    <col min="16130" max="16130" width="2.140625" style="37" customWidth="1"/>
    <col min="16131" max="16131" width="3.28515625" style="37" customWidth="1"/>
    <col min="16132" max="16132" width="9.28515625" style="37" customWidth="1"/>
    <col min="16133" max="16133" width="13.7109375" style="37" customWidth="1"/>
    <col min="16134" max="16134" width="0.28515625" style="37" customWidth="1"/>
    <col min="16135" max="16136" width="2.7109375" style="37" customWidth="1"/>
    <col min="16137" max="16137" width="10.7109375" style="37" customWidth="1"/>
    <col min="16138" max="16138" width="13.85546875" style="37" customWidth="1"/>
    <col min="16139" max="16139" width="0.7109375" style="37" customWidth="1"/>
    <col min="16140" max="16141" width="2.7109375" style="37" customWidth="1"/>
    <col min="16142" max="16142" width="4.85546875" style="37" customWidth="1"/>
    <col min="16143" max="16143" width="5.7109375" style="37" customWidth="1"/>
    <col min="16144" max="16144" width="10.28515625" style="37" customWidth="1"/>
    <col min="16145" max="16145" width="6.28515625" style="37" customWidth="1"/>
    <col min="16146" max="16146" width="15.28515625" style="37" customWidth="1"/>
    <col min="16147" max="16147" width="0.28515625" style="37" customWidth="1"/>
    <col min="16148" max="16384" width="9" style="37"/>
  </cols>
  <sheetData>
    <row r="1" spans="1:19" s="36" customFormat="1" ht="14.25" customHeight="1" thickTop="1" x14ac:dyDescent="0.2">
      <c r="A1" s="850" t="s">
        <v>2978</v>
      </c>
      <c r="B1" s="851"/>
      <c r="C1" s="851"/>
      <c r="D1" s="851"/>
      <c r="E1" s="851"/>
      <c r="F1" s="727"/>
      <c r="G1" s="727"/>
      <c r="H1" s="727"/>
      <c r="I1" s="727"/>
      <c r="J1" s="727"/>
      <c r="K1" s="727"/>
      <c r="L1" s="727"/>
      <c r="M1" s="727"/>
      <c r="N1" s="727"/>
      <c r="O1" s="727"/>
      <c r="P1" s="727"/>
      <c r="Q1" s="727"/>
      <c r="R1" s="728"/>
      <c r="S1" s="43"/>
    </row>
    <row r="2" spans="1:19" s="36" customFormat="1" ht="21.2" customHeight="1" x14ac:dyDescent="0.2">
      <c r="A2" s="852"/>
      <c r="B2" s="853"/>
      <c r="C2" s="853"/>
      <c r="D2" s="853"/>
      <c r="E2" s="853"/>
      <c r="F2" s="729"/>
      <c r="G2" s="729" t="s">
        <v>2979</v>
      </c>
      <c r="H2" s="729"/>
      <c r="I2" s="729"/>
      <c r="J2" s="729"/>
      <c r="K2" s="729"/>
      <c r="L2" s="729"/>
      <c r="M2" s="729"/>
      <c r="N2" s="729"/>
      <c r="O2" s="729"/>
      <c r="P2" s="729"/>
      <c r="Q2" s="729"/>
      <c r="R2" s="730"/>
      <c r="S2" s="44"/>
    </row>
    <row r="3" spans="1:19" s="36" customFormat="1" ht="14.25" customHeight="1" x14ac:dyDescent="0.2">
      <c r="A3" s="854"/>
      <c r="B3" s="855"/>
      <c r="C3" s="855"/>
      <c r="D3" s="855"/>
      <c r="E3" s="855"/>
      <c r="F3" s="731"/>
      <c r="G3" s="731"/>
      <c r="H3" s="731"/>
      <c r="I3" s="731"/>
      <c r="J3" s="731"/>
      <c r="K3" s="731"/>
      <c r="L3" s="731"/>
      <c r="M3" s="731"/>
      <c r="N3" s="731"/>
      <c r="O3" s="731"/>
      <c r="P3" s="731"/>
      <c r="Q3" s="731"/>
      <c r="R3" s="732"/>
      <c r="S3" s="45"/>
    </row>
    <row r="4" spans="1:19" s="36" customFormat="1" ht="9" customHeight="1" thickBot="1" x14ac:dyDescent="0.25">
      <c r="A4" s="140"/>
      <c r="B4" s="82"/>
      <c r="C4" s="82"/>
      <c r="D4" s="82"/>
      <c r="E4" s="82"/>
      <c r="F4" s="82"/>
      <c r="G4" s="82"/>
      <c r="H4" s="82"/>
      <c r="I4" s="82"/>
      <c r="J4" s="82"/>
      <c r="K4" s="82"/>
      <c r="L4" s="82"/>
      <c r="M4" s="82"/>
      <c r="N4" s="82"/>
      <c r="O4" s="82"/>
      <c r="P4" s="82"/>
      <c r="Q4" s="82"/>
      <c r="R4" s="141"/>
      <c r="S4" s="46"/>
    </row>
    <row r="5" spans="1:19" s="36" customFormat="1" ht="24.75" customHeight="1" x14ac:dyDescent="0.2">
      <c r="A5" s="142"/>
      <c r="B5" s="143" t="s">
        <v>39</v>
      </c>
      <c r="C5" s="143"/>
      <c r="D5" s="143"/>
      <c r="E5" s="874" t="str">
        <f>REKAPITULACE!A1</f>
        <v>Stavba:   Dostavba a stavební úpravy ZŠ Praha - Ďáblice</v>
      </c>
      <c r="F5" s="875"/>
      <c r="G5" s="875"/>
      <c r="H5" s="875"/>
      <c r="I5" s="875"/>
      <c r="J5" s="875"/>
      <c r="K5" s="875"/>
      <c r="L5" s="876"/>
      <c r="M5" s="143"/>
      <c r="N5" s="143"/>
      <c r="O5" s="841" t="s">
        <v>40</v>
      </c>
      <c r="P5" s="841"/>
      <c r="Q5" s="47"/>
      <c r="R5" s="144"/>
      <c r="S5" s="48"/>
    </row>
    <row r="6" spans="1:19" s="36" customFormat="1" ht="24.75" customHeight="1" x14ac:dyDescent="0.2">
      <c r="A6" s="142"/>
      <c r="B6" s="143" t="s">
        <v>41</v>
      </c>
      <c r="C6" s="143"/>
      <c r="D6" s="143"/>
      <c r="E6" s="877" t="str">
        <f>rozpočet!A2</f>
        <v>Objekt:   2 Etapa</v>
      </c>
      <c r="F6" s="878"/>
      <c r="G6" s="878"/>
      <c r="H6" s="878"/>
      <c r="I6" s="878"/>
      <c r="J6" s="878"/>
      <c r="K6" s="878"/>
      <c r="L6" s="879"/>
      <c r="M6" s="143"/>
      <c r="N6" s="143"/>
      <c r="O6" s="841" t="s">
        <v>42</v>
      </c>
      <c r="P6" s="841"/>
      <c r="Q6" s="49"/>
      <c r="R6" s="145"/>
      <c r="S6" s="48"/>
    </row>
    <row r="7" spans="1:19" s="36" customFormat="1" ht="24.75" customHeight="1" thickBot="1" x14ac:dyDescent="0.25">
      <c r="A7" s="142"/>
      <c r="B7" s="143"/>
      <c r="C7" s="143"/>
      <c r="D7" s="143"/>
      <c r="E7" s="880" t="s">
        <v>33</v>
      </c>
      <c r="F7" s="881"/>
      <c r="G7" s="881"/>
      <c r="H7" s="881"/>
      <c r="I7" s="881"/>
      <c r="J7" s="881"/>
      <c r="K7" s="881"/>
      <c r="L7" s="882"/>
      <c r="M7" s="143"/>
      <c r="N7" s="143"/>
      <c r="O7" s="841" t="s">
        <v>43</v>
      </c>
      <c r="P7" s="841"/>
      <c r="Q7" s="50"/>
      <c r="R7" s="146"/>
      <c r="S7" s="48"/>
    </row>
    <row r="8" spans="1:19" s="36" customFormat="1" ht="24.75" customHeight="1" thickBot="1" x14ac:dyDescent="0.25">
      <c r="A8" s="142"/>
      <c r="B8" s="143"/>
      <c r="C8" s="143"/>
      <c r="D8" s="143"/>
      <c r="E8" s="143"/>
      <c r="F8" s="143"/>
      <c r="G8" s="143"/>
      <c r="H8" s="143"/>
      <c r="I8" s="143"/>
      <c r="J8" s="143"/>
      <c r="K8" s="143"/>
      <c r="L8" s="143"/>
      <c r="M8" s="143"/>
      <c r="N8" s="143"/>
      <c r="O8" s="841" t="s">
        <v>44</v>
      </c>
      <c r="P8" s="841"/>
      <c r="Q8" s="143" t="s">
        <v>45</v>
      </c>
      <c r="R8" s="147"/>
      <c r="S8" s="48"/>
    </row>
    <row r="9" spans="1:19" s="36" customFormat="1" ht="24.75" customHeight="1" thickBot="1" x14ac:dyDescent="0.25">
      <c r="A9" s="142"/>
      <c r="B9" s="143" t="s">
        <v>46</v>
      </c>
      <c r="C9" s="143"/>
      <c r="D9" s="143"/>
      <c r="E9" s="842" t="s">
        <v>33</v>
      </c>
      <c r="F9" s="843"/>
      <c r="G9" s="843"/>
      <c r="H9" s="843"/>
      <c r="I9" s="843"/>
      <c r="J9" s="843"/>
      <c r="K9" s="843"/>
      <c r="L9" s="844"/>
      <c r="M9" s="143"/>
      <c r="N9" s="143"/>
      <c r="O9" s="845"/>
      <c r="P9" s="846"/>
      <c r="Q9" s="132"/>
      <c r="R9" s="148"/>
      <c r="S9" s="48"/>
    </row>
    <row r="10" spans="1:19" s="36" customFormat="1" ht="24.75" customHeight="1" thickBot="1" x14ac:dyDescent="0.25">
      <c r="A10" s="142"/>
      <c r="B10" s="143" t="s">
        <v>47</v>
      </c>
      <c r="C10" s="143"/>
      <c r="D10" s="143"/>
      <c r="E10" s="847" t="s">
        <v>33</v>
      </c>
      <c r="F10" s="848"/>
      <c r="G10" s="848"/>
      <c r="H10" s="848"/>
      <c r="I10" s="848"/>
      <c r="J10" s="848"/>
      <c r="K10" s="848"/>
      <c r="L10" s="849"/>
      <c r="M10" s="143"/>
      <c r="N10" s="143"/>
      <c r="O10" s="845"/>
      <c r="P10" s="846"/>
      <c r="Q10" s="132"/>
      <c r="R10" s="148"/>
      <c r="S10" s="48"/>
    </row>
    <row r="11" spans="1:19" s="36" customFormat="1" ht="24.75" customHeight="1" thickBot="1" x14ac:dyDescent="0.25">
      <c r="A11" s="142"/>
      <c r="B11" s="143" t="s">
        <v>48</v>
      </c>
      <c r="C11" s="143"/>
      <c r="D11" s="143"/>
      <c r="E11" s="847" t="s">
        <v>33</v>
      </c>
      <c r="F11" s="848"/>
      <c r="G11" s="848"/>
      <c r="H11" s="848"/>
      <c r="I11" s="848"/>
      <c r="J11" s="848"/>
      <c r="K11" s="848"/>
      <c r="L11" s="849"/>
      <c r="M11" s="143"/>
      <c r="N11" s="143"/>
      <c r="O11" s="845"/>
      <c r="P11" s="846"/>
      <c r="Q11" s="132"/>
      <c r="R11" s="148"/>
      <c r="S11" s="48"/>
    </row>
    <row r="12" spans="1:19" s="36" customFormat="1" ht="24.75" customHeight="1" thickBot="1" x14ac:dyDescent="0.25">
      <c r="A12" s="142"/>
      <c r="B12" s="143" t="s">
        <v>49</v>
      </c>
      <c r="C12" s="143"/>
      <c r="D12" s="143"/>
      <c r="E12" s="857"/>
      <c r="F12" s="858"/>
      <c r="G12" s="858"/>
      <c r="H12" s="858"/>
      <c r="I12" s="858"/>
      <c r="J12" s="858"/>
      <c r="K12" s="858"/>
      <c r="L12" s="859"/>
      <c r="M12" s="143"/>
      <c r="N12" s="143"/>
      <c r="O12" s="860"/>
      <c r="P12" s="861"/>
      <c r="Q12" s="860"/>
      <c r="R12" s="862"/>
      <c r="S12" s="48"/>
    </row>
    <row r="13" spans="1:19" s="36" customFormat="1" ht="12.75" customHeight="1" x14ac:dyDescent="0.2">
      <c r="A13" s="149"/>
      <c r="B13" s="150"/>
      <c r="C13" s="150"/>
      <c r="D13" s="150"/>
      <c r="E13" s="151"/>
      <c r="F13" s="150"/>
      <c r="G13" s="150"/>
      <c r="H13" s="150"/>
      <c r="I13" s="150"/>
      <c r="J13" s="150"/>
      <c r="K13" s="150"/>
      <c r="L13" s="150"/>
      <c r="M13" s="150"/>
      <c r="N13" s="150"/>
      <c r="O13" s="151"/>
      <c r="P13" s="151"/>
      <c r="Q13" s="151"/>
      <c r="R13" s="152"/>
      <c r="S13" s="51"/>
    </row>
    <row r="14" spans="1:19" s="36" customFormat="1" ht="18.75" customHeight="1" thickBot="1" x14ac:dyDescent="0.25">
      <c r="A14" s="142"/>
      <c r="B14" s="143"/>
      <c r="C14" s="143"/>
      <c r="D14" s="143"/>
      <c r="E14" s="123" t="s">
        <v>50</v>
      </c>
      <c r="F14" s="143"/>
      <c r="G14" s="143"/>
      <c r="H14" s="143"/>
      <c r="I14" s="143"/>
      <c r="J14" s="143"/>
      <c r="K14" s="143"/>
      <c r="L14" s="143"/>
      <c r="M14" s="143"/>
      <c r="N14" s="143"/>
      <c r="O14" s="863" t="s">
        <v>51</v>
      </c>
      <c r="P14" s="863"/>
      <c r="Q14" s="123"/>
      <c r="R14" s="153"/>
      <c r="S14" s="48"/>
    </row>
    <row r="15" spans="1:19" s="36" customFormat="1" ht="18.75" customHeight="1" thickBot="1" x14ac:dyDescent="0.25">
      <c r="A15" s="142"/>
      <c r="B15" s="143"/>
      <c r="C15" s="143"/>
      <c r="D15" s="143"/>
      <c r="E15" s="52"/>
      <c r="F15" s="154"/>
      <c r="G15" s="123"/>
      <c r="H15" s="143"/>
      <c r="I15" s="123"/>
      <c r="J15" s="143"/>
      <c r="K15" s="143"/>
      <c r="L15" s="143"/>
      <c r="M15" s="143"/>
      <c r="N15" s="143"/>
      <c r="O15" s="864">
        <v>42362</v>
      </c>
      <c r="P15" s="846"/>
      <c r="Q15" s="123"/>
      <c r="R15" s="155"/>
      <c r="S15" s="48"/>
    </row>
    <row r="16" spans="1:19" s="36" customFormat="1" ht="9" customHeight="1" x14ac:dyDescent="0.2">
      <c r="A16" s="156"/>
      <c r="B16" s="83"/>
      <c r="C16" s="83"/>
      <c r="D16" s="83"/>
      <c r="E16" s="83"/>
      <c r="F16" s="83"/>
      <c r="G16" s="83"/>
      <c r="H16" s="83"/>
      <c r="I16" s="83"/>
      <c r="J16" s="83"/>
      <c r="K16" s="83"/>
      <c r="L16" s="83"/>
      <c r="M16" s="83"/>
      <c r="N16" s="83"/>
      <c r="O16" s="143"/>
      <c r="P16" s="83"/>
      <c r="Q16" s="83"/>
      <c r="R16" s="157"/>
      <c r="S16" s="53"/>
    </row>
    <row r="17" spans="1:19" s="36" customFormat="1" ht="20.25" customHeight="1" x14ac:dyDescent="0.2">
      <c r="A17" s="158"/>
      <c r="B17" s="84"/>
      <c r="C17" s="84"/>
      <c r="D17" s="84"/>
      <c r="E17" s="85" t="s">
        <v>52</v>
      </c>
      <c r="F17" s="84"/>
      <c r="G17" s="84"/>
      <c r="H17" s="84"/>
      <c r="I17" s="84"/>
      <c r="J17" s="84"/>
      <c r="K17" s="84"/>
      <c r="L17" s="84"/>
      <c r="M17" s="84"/>
      <c r="N17" s="84"/>
      <c r="O17" s="82"/>
      <c r="P17" s="84"/>
      <c r="Q17" s="84"/>
      <c r="R17" s="159"/>
      <c r="S17" s="54"/>
    </row>
    <row r="18" spans="1:19" s="36" customFormat="1" ht="21.75" customHeight="1" x14ac:dyDescent="0.2">
      <c r="A18" s="160" t="s">
        <v>53</v>
      </c>
      <c r="B18" s="55"/>
      <c r="C18" s="55"/>
      <c r="D18" s="56"/>
      <c r="E18" s="57" t="s">
        <v>54</v>
      </c>
      <c r="F18" s="56"/>
      <c r="G18" s="57" t="s">
        <v>55</v>
      </c>
      <c r="H18" s="55"/>
      <c r="I18" s="56"/>
      <c r="J18" s="57" t="s">
        <v>56</v>
      </c>
      <c r="K18" s="55"/>
      <c r="L18" s="57" t="s">
        <v>57</v>
      </c>
      <c r="M18" s="55"/>
      <c r="N18" s="55"/>
      <c r="O18" s="55"/>
      <c r="P18" s="56"/>
      <c r="Q18" s="57" t="s">
        <v>58</v>
      </c>
      <c r="R18" s="161"/>
      <c r="S18" s="58"/>
    </row>
    <row r="19" spans="1:19" s="36" customFormat="1" ht="19.5" customHeight="1" x14ac:dyDescent="0.2">
      <c r="A19" s="162"/>
      <c r="B19" s="59"/>
      <c r="C19" s="59"/>
      <c r="D19" s="60">
        <v>0</v>
      </c>
      <c r="E19" s="61">
        <v>0</v>
      </c>
      <c r="F19" s="62"/>
      <c r="G19" s="63"/>
      <c r="H19" s="59"/>
      <c r="I19" s="60">
        <v>0</v>
      </c>
      <c r="J19" s="61">
        <v>0</v>
      </c>
      <c r="K19" s="64"/>
      <c r="L19" s="63"/>
      <c r="M19" s="59"/>
      <c r="N19" s="59"/>
      <c r="O19" s="65"/>
      <c r="P19" s="60">
        <v>0</v>
      </c>
      <c r="Q19" s="63"/>
      <c r="R19" s="163">
        <v>0</v>
      </c>
      <c r="S19" s="66"/>
    </row>
    <row r="20" spans="1:19" s="36" customFormat="1" ht="20.25" customHeight="1" x14ac:dyDescent="0.2">
      <c r="A20" s="158"/>
      <c r="B20" s="84"/>
      <c r="C20" s="84"/>
      <c r="D20" s="84"/>
      <c r="E20" s="85" t="s">
        <v>59</v>
      </c>
      <c r="F20" s="84"/>
      <c r="G20" s="84"/>
      <c r="H20" s="84"/>
      <c r="I20" s="84"/>
      <c r="J20" s="87" t="s">
        <v>60</v>
      </c>
      <c r="K20" s="84"/>
      <c r="L20" s="84"/>
      <c r="M20" s="84"/>
      <c r="N20" s="84"/>
      <c r="O20" s="83"/>
      <c r="P20" s="84"/>
      <c r="Q20" s="84"/>
      <c r="R20" s="159"/>
      <c r="S20" s="54"/>
    </row>
    <row r="21" spans="1:19" s="36" customFormat="1" ht="19.5" customHeight="1" x14ac:dyDescent="0.2">
      <c r="A21" s="164" t="s">
        <v>61</v>
      </c>
      <c r="B21" s="121"/>
      <c r="C21" s="120" t="s">
        <v>62</v>
      </c>
      <c r="D21" s="107"/>
      <c r="E21" s="107"/>
      <c r="F21" s="67"/>
      <c r="G21" s="105" t="s">
        <v>63</v>
      </c>
      <c r="H21" s="119"/>
      <c r="I21" s="120" t="s">
        <v>64</v>
      </c>
      <c r="J21" s="107"/>
      <c r="K21" s="86"/>
      <c r="L21" s="105" t="s">
        <v>65</v>
      </c>
      <c r="M21" s="119"/>
      <c r="N21" s="120" t="s">
        <v>66</v>
      </c>
      <c r="O21" s="165"/>
      <c r="P21" s="107"/>
      <c r="Q21" s="107"/>
      <c r="R21" s="166"/>
      <c r="S21" s="67"/>
    </row>
    <row r="22" spans="1:19" s="36" customFormat="1" ht="19.5" customHeight="1" x14ac:dyDescent="0.2">
      <c r="A22" s="167" t="s">
        <v>26</v>
      </c>
      <c r="B22" s="89" t="s">
        <v>1</v>
      </c>
      <c r="C22" s="90"/>
      <c r="D22" s="91"/>
      <c r="E22" s="761">
        <f>REKAPITULACE!F17</f>
        <v>0</v>
      </c>
      <c r="F22" s="68"/>
      <c r="G22" s="88" t="s">
        <v>32</v>
      </c>
      <c r="H22" s="101" t="s">
        <v>67</v>
      </c>
      <c r="I22" s="96"/>
      <c r="J22" s="765">
        <v>0</v>
      </c>
      <c r="K22" s="69"/>
      <c r="L22" s="88" t="s">
        <v>68</v>
      </c>
      <c r="M22" s="103" t="s">
        <v>69</v>
      </c>
      <c r="N22" s="95"/>
      <c r="O22" s="95"/>
      <c r="P22" s="95"/>
      <c r="Q22" s="104"/>
      <c r="R22" s="770">
        <f>REKAPITULACE!E67</f>
        <v>0</v>
      </c>
      <c r="S22" s="68"/>
    </row>
    <row r="23" spans="1:19" s="36" customFormat="1" ht="19.5" customHeight="1" x14ac:dyDescent="0.2">
      <c r="A23" s="167" t="s">
        <v>34</v>
      </c>
      <c r="B23" s="92"/>
      <c r="C23" s="93"/>
      <c r="D23" s="91"/>
      <c r="E23" s="761"/>
      <c r="F23" s="68"/>
      <c r="G23" s="88" t="s">
        <v>35</v>
      </c>
      <c r="H23" s="143" t="s">
        <v>70</v>
      </c>
      <c r="I23" s="96"/>
      <c r="J23" s="765">
        <v>0</v>
      </c>
      <c r="K23" s="69"/>
      <c r="L23" s="88" t="s">
        <v>71</v>
      </c>
      <c r="M23" s="103" t="s">
        <v>72</v>
      </c>
      <c r="N23" s="95"/>
      <c r="O23" s="143"/>
      <c r="P23" s="95"/>
      <c r="Q23" s="104"/>
      <c r="R23" s="770">
        <f>REKAPITULACE!E70</f>
        <v>0</v>
      </c>
      <c r="S23" s="68"/>
    </row>
    <row r="24" spans="1:19" s="36" customFormat="1" ht="19.5" customHeight="1" x14ac:dyDescent="0.2">
      <c r="A24" s="167" t="s">
        <v>27</v>
      </c>
      <c r="B24" s="89" t="s">
        <v>4</v>
      </c>
      <c r="C24" s="90"/>
      <c r="D24" s="91"/>
      <c r="E24" s="761">
        <f>REKAPITULACE!F47</f>
        <v>4024</v>
      </c>
      <c r="F24" s="68"/>
      <c r="G24" s="88" t="s">
        <v>73</v>
      </c>
      <c r="H24" s="101" t="s">
        <v>74</v>
      </c>
      <c r="I24" s="96"/>
      <c r="J24" s="765">
        <v>0</v>
      </c>
      <c r="K24" s="69"/>
      <c r="L24" s="88" t="s">
        <v>75</v>
      </c>
      <c r="M24" s="103" t="s">
        <v>76</v>
      </c>
      <c r="N24" s="95"/>
      <c r="O24" s="95"/>
      <c r="P24" s="95"/>
      <c r="Q24" s="104"/>
      <c r="R24" s="770">
        <f>REKAPITULACE!E68</f>
        <v>0</v>
      </c>
      <c r="S24" s="68"/>
    </row>
    <row r="25" spans="1:19" s="36" customFormat="1" ht="19.5" customHeight="1" x14ac:dyDescent="0.2">
      <c r="A25" s="167" t="s">
        <v>28</v>
      </c>
      <c r="B25" s="92"/>
      <c r="C25" s="93"/>
      <c r="D25" s="91"/>
      <c r="E25" s="761"/>
      <c r="F25" s="68"/>
      <c r="G25" s="88" t="s">
        <v>77</v>
      </c>
      <c r="H25" s="101"/>
      <c r="I25" s="96"/>
      <c r="J25" s="765">
        <v>0</v>
      </c>
      <c r="K25" s="69"/>
      <c r="L25" s="88" t="s">
        <v>78</v>
      </c>
      <c r="M25" s="103" t="s">
        <v>79</v>
      </c>
      <c r="N25" s="95"/>
      <c r="O25" s="143"/>
      <c r="P25" s="95"/>
      <c r="Q25" s="104"/>
      <c r="R25" s="770">
        <f>REKAPITULACE!E69</f>
        <v>0</v>
      </c>
      <c r="S25" s="68"/>
    </row>
    <row r="26" spans="1:19" s="36" customFormat="1" ht="19.5" customHeight="1" x14ac:dyDescent="0.2">
      <c r="A26" s="167" t="s">
        <v>29</v>
      </c>
      <c r="B26" s="89" t="s">
        <v>80</v>
      </c>
      <c r="C26" s="90"/>
      <c r="D26" s="91"/>
      <c r="E26" s="761">
        <f>REKAPITULACE!F56+REKAPITULACE!F63</f>
        <v>0</v>
      </c>
      <c r="F26" s="68"/>
      <c r="G26" s="102"/>
      <c r="H26" s="95"/>
      <c r="I26" s="96"/>
      <c r="J26" s="766"/>
      <c r="K26" s="69"/>
      <c r="L26" s="88" t="s">
        <v>81</v>
      </c>
      <c r="M26" s="103" t="s">
        <v>82</v>
      </c>
      <c r="N26" s="95"/>
      <c r="O26" s="95"/>
      <c r="P26" s="95"/>
      <c r="Q26" s="104"/>
      <c r="R26" s="770">
        <f>REKAPITULACE!E72+REKAPITULACE!E73+REKAPITULACE!E74+REKAPITULACE!E75</f>
        <v>0</v>
      </c>
      <c r="S26" s="68"/>
    </row>
    <row r="27" spans="1:19" s="36" customFormat="1" ht="19.5" customHeight="1" thickBot="1" x14ac:dyDescent="0.25">
      <c r="A27" s="167" t="s">
        <v>30</v>
      </c>
      <c r="B27" s="92"/>
      <c r="C27" s="93"/>
      <c r="D27" s="91"/>
      <c r="E27" s="762">
        <v>0</v>
      </c>
      <c r="F27" s="68"/>
      <c r="G27" s="102"/>
      <c r="H27" s="95"/>
      <c r="I27" s="96"/>
      <c r="J27" s="767"/>
      <c r="K27" s="69"/>
      <c r="L27" s="88" t="s">
        <v>83</v>
      </c>
      <c r="M27" s="101" t="s">
        <v>84</v>
      </c>
      <c r="N27" s="95"/>
      <c r="O27" s="143"/>
      <c r="P27" s="95"/>
      <c r="Q27" s="96"/>
      <c r="R27" s="771">
        <v>0</v>
      </c>
      <c r="S27" s="68"/>
    </row>
    <row r="28" spans="1:19" s="36" customFormat="1" ht="19.5" customHeight="1" thickBot="1" x14ac:dyDescent="0.25">
      <c r="A28" s="167" t="s">
        <v>31</v>
      </c>
      <c r="B28" s="94" t="s">
        <v>85</v>
      </c>
      <c r="C28" s="95"/>
      <c r="D28" s="95"/>
      <c r="E28" s="763">
        <f>SUM(E22:E27)</f>
        <v>4024</v>
      </c>
      <c r="F28" s="54"/>
      <c r="G28" s="88" t="s">
        <v>86</v>
      </c>
      <c r="H28" s="94" t="s">
        <v>87</v>
      </c>
      <c r="I28" s="95"/>
      <c r="J28" s="768">
        <f>SUM(J22:J27)</f>
        <v>0</v>
      </c>
      <c r="K28" s="70"/>
      <c r="L28" s="88" t="s">
        <v>88</v>
      </c>
      <c r="M28" s="94" t="s">
        <v>89</v>
      </c>
      <c r="N28" s="95"/>
      <c r="O28" s="95"/>
      <c r="P28" s="95"/>
      <c r="Q28" s="95"/>
      <c r="R28" s="772">
        <f>SUM(R22:R27)</f>
        <v>0</v>
      </c>
      <c r="S28" s="54"/>
    </row>
    <row r="29" spans="1:19" s="36" customFormat="1" ht="19.5" customHeight="1" thickBot="1" x14ac:dyDescent="0.25">
      <c r="A29" s="168" t="s">
        <v>90</v>
      </c>
      <c r="B29" s="134" t="s">
        <v>91</v>
      </c>
      <c r="C29" s="135"/>
      <c r="D29" s="90"/>
      <c r="E29" s="764">
        <v>0</v>
      </c>
      <c r="F29" s="136"/>
      <c r="G29" s="133" t="s">
        <v>92</v>
      </c>
      <c r="H29" s="134" t="s">
        <v>93</v>
      </c>
      <c r="I29" s="90"/>
      <c r="J29" s="769">
        <f>REKAPITULACE!E71</f>
        <v>0</v>
      </c>
      <c r="K29" s="72"/>
      <c r="L29" s="97" t="s">
        <v>94</v>
      </c>
      <c r="M29" s="98" t="s">
        <v>95</v>
      </c>
      <c r="N29" s="99"/>
      <c r="O29" s="83"/>
      <c r="P29" s="99"/>
      <c r="Q29" s="100"/>
      <c r="R29" s="773">
        <v>0</v>
      </c>
      <c r="S29" s="71"/>
    </row>
    <row r="30" spans="1:19" s="36" customFormat="1" ht="19.5" customHeight="1" thickTop="1" thickBot="1" x14ac:dyDescent="0.25">
      <c r="A30" s="865" t="s">
        <v>3107</v>
      </c>
      <c r="B30" s="866"/>
      <c r="C30" s="866"/>
      <c r="D30" s="866"/>
      <c r="E30" s="866"/>
      <c r="F30" s="866"/>
      <c r="G30" s="866"/>
      <c r="H30" s="866"/>
      <c r="I30" s="866"/>
      <c r="J30" s="867"/>
      <c r="K30" s="73"/>
      <c r="L30" s="105" t="s">
        <v>96</v>
      </c>
      <c r="M30" s="106"/>
      <c r="N30" s="107" t="s">
        <v>97</v>
      </c>
      <c r="O30" s="108"/>
      <c r="P30" s="108"/>
      <c r="Q30" s="108"/>
      <c r="R30" s="774">
        <f>E28+J28+R28+E29+J29+R29</f>
        <v>4024</v>
      </c>
      <c r="S30" s="74"/>
    </row>
    <row r="31" spans="1:19" s="36" customFormat="1" ht="14.25" customHeight="1" x14ac:dyDescent="0.2">
      <c r="A31" s="868"/>
      <c r="B31" s="869"/>
      <c r="C31" s="869"/>
      <c r="D31" s="869"/>
      <c r="E31" s="869"/>
      <c r="F31" s="869"/>
      <c r="G31" s="869"/>
      <c r="H31" s="869"/>
      <c r="I31" s="869"/>
      <c r="J31" s="870"/>
      <c r="K31" s="169"/>
      <c r="L31" s="109"/>
      <c r="M31" s="122" t="s">
        <v>37</v>
      </c>
      <c r="N31" s="123"/>
      <c r="O31" s="124" t="s">
        <v>20</v>
      </c>
      <c r="P31" s="123"/>
      <c r="Q31" s="124" t="s">
        <v>98</v>
      </c>
      <c r="R31" s="680" t="s">
        <v>99</v>
      </c>
      <c r="S31" s="75"/>
    </row>
    <row r="32" spans="1:19" s="36" customFormat="1" ht="12.75" customHeight="1" x14ac:dyDescent="0.2">
      <c r="A32" s="868"/>
      <c r="B32" s="869"/>
      <c r="C32" s="869"/>
      <c r="D32" s="869"/>
      <c r="E32" s="869"/>
      <c r="F32" s="869"/>
      <c r="G32" s="869"/>
      <c r="H32" s="869"/>
      <c r="I32" s="869"/>
      <c r="J32" s="870"/>
      <c r="K32" s="170"/>
      <c r="L32" s="110"/>
      <c r="M32" s="129" t="s">
        <v>100</v>
      </c>
      <c r="N32" s="130"/>
      <c r="O32" s="131">
        <v>0</v>
      </c>
      <c r="P32" s="856">
        <f>R30</f>
        <v>4024</v>
      </c>
      <c r="Q32" s="856"/>
      <c r="R32" s="775">
        <f>O32*P32</f>
        <v>0</v>
      </c>
      <c r="S32" s="76"/>
    </row>
    <row r="33" spans="1:21" s="36" customFormat="1" ht="12.75" customHeight="1" thickBot="1" x14ac:dyDescent="0.25">
      <c r="A33" s="868"/>
      <c r="B33" s="869"/>
      <c r="C33" s="869"/>
      <c r="D33" s="869"/>
      <c r="E33" s="869"/>
      <c r="F33" s="869"/>
      <c r="G33" s="869"/>
      <c r="H33" s="869"/>
      <c r="I33" s="869"/>
      <c r="J33" s="870"/>
      <c r="K33" s="170"/>
      <c r="L33" s="110"/>
      <c r="M33" s="129" t="s">
        <v>101</v>
      </c>
      <c r="N33" s="130"/>
      <c r="O33" s="131">
        <v>0.21</v>
      </c>
      <c r="P33" s="856">
        <f>R30</f>
        <v>4024</v>
      </c>
      <c r="Q33" s="856"/>
      <c r="R33" s="776">
        <f>O33*P33</f>
        <v>845.04</v>
      </c>
      <c r="S33" s="77"/>
    </row>
    <row r="34" spans="1:21" s="36" customFormat="1" ht="19.5" customHeight="1" thickBot="1" x14ac:dyDescent="0.25">
      <c r="A34" s="868"/>
      <c r="B34" s="869"/>
      <c r="C34" s="869"/>
      <c r="D34" s="869"/>
      <c r="E34" s="869"/>
      <c r="F34" s="869"/>
      <c r="G34" s="869"/>
      <c r="H34" s="869"/>
      <c r="I34" s="869"/>
      <c r="J34" s="870"/>
      <c r="K34" s="170"/>
      <c r="L34" s="111"/>
      <c r="M34" s="125" t="s">
        <v>102</v>
      </c>
      <c r="N34" s="126"/>
      <c r="O34" s="127"/>
      <c r="P34" s="126"/>
      <c r="Q34" s="128"/>
      <c r="R34" s="777">
        <f>R30+R32+R33</f>
        <v>4869.04</v>
      </c>
      <c r="S34" s="78"/>
      <c r="U34" s="753">
        <f>R34-REKAPITULACE!E79</f>
        <v>0</v>
      </c>
    </row>
    <row r="35" spans="1:21" s="36" customFormat="1" ht="19.5" customHeight="1" x14ac:dyDescent="0.2">
      <c r="A35" s="868"/>
      <c r="B35" s="869"/>
      <c r="C35" s="869"/>
      <c r="D35" s="869"/>
      <c r="E35" s="869"/>
      <c r="F35" s="869"/>
      <c r="G35" s="869"/>
      <c r="H35" s="869"/>
      <c r="I35" s="869"/>
      <c r="J35" s="870"/>
      <c r="K35" s="170"/>
      <c r="L35" s="115" t="s">
        <v>103</v>
      </c>
      <c r="M35" s="116"/>
      <c r="N35" s="117" t="s">
        <v>104</v>
      </c>
      <c r="O35" s="118"/>
      <c r="P35" s="116"/>
      <c r="Q35" s="116"/>
      <c r="R35" s="681"/>
      <c r="S35" s="79"/>
    </row>
    <row r="36" spans="1:21" s="36" customFormat="1" ht="14.25" customHeight="1" x14ac:dyDescent="0.2">
      <c r="A36" s="868"/>
      <c r="B36" s="869"/>
      <c r="C36" s="869"/>
      <c r="D36" s="869"/>
      <c r="E36" s="869"/>
      <c r="F36" s="869"/>
      <c r="G36" s="869"/>
      <c r="H36" s="869"/>
      <c r="I36" s="869"/>
      <c r="J36" s="870"/>
      <c r="K36" s="170"/>
      <c r="L36" s="112"/>
      <c r="M36" s="113" t="s">
        <v>105</v>
      </c>
      <c r="N36" s="114"/>
      <c r="O36" s="114"/>
      <c r="P36" s="114"/>
      <c r="Q36" s="114"/>
      <c r="R36" s="759">
        <v>0</v>
      </c>
      <c r="S36" s="80"/>
    </row>
    <row r="37" spans="1:21" s="36" customFormat="1" ht="14.25" customHeight="1" x14ac:dyDescent="0.2">
      <c r="A37" s="868"/>
      <c r="B37" s="869"/>
      <c r="C37" s="869"/>
      <c r="D37" s="869"/>
      <c r="E37" s="869"/>
      <c r="F37" s="869"/>
      <c r="G37" s="869"/>
      <c r="H37" s="869"/>
      <c r="I37" s="869"/>
      <c r="J37" s="870"/>
      <c r="K37" s="170"/>
      <c r="L37" s="112"/>
      <c r="M37" s="113" t="s">
        <v>106</v>
      </c>
      <c r="N37" s="114"/>
      <c r="O37" s="114"/>
      <c r="P37" s="114"/>
      <c r="Q37" s="114"/>
      <c r="R37" s="759">
        <v>0</v>
      </c>
      <c r="S37" s="80"/>
    </row>
    <row r="38" spans="1:21" s="36" customFormat="1" ht="28.5" customHeight="1" thickBot="1" x14ac:dyDescent="0.25">
      <c r="A38" s="871"/>
      <c r="B38" s="872"/>
      <c r="C38" s="872"/>
      <c r="D38" s="872"/>
      <c r="E38" s="872"/>
      <c r="F38" s="872"/>
      <c r="G38" s="872"/>
      <c r="H38" s="872"/>
      <c r="I38" s="872"/>
      <c r="J38" s="873"/>
      <c r="K38" s="171"/>
      <c r="L38" s="172"/>
      <c r="M38" s="173" t="s">
        <v>107</v>
      </c>
      <c r="N38" s="174"/>
      <c r="O38" s="174"/>
      <c r="P38" s="174"/>
      <c r="Q38" s="174"/>
      <c r="R38" s="760">
        <v>0</v>
      </c>
      <c r="S38" s="81"/>
    </row>
    <row r="39" spans="1:21" ht="12.2" customHeight="1" thickTop="1" x14ac:dyDescent="0.2"/>
    <row r="40" spans="1:21" ht="12.2" customHeight="1" x14ac:dyDescent="0.2">
      <c r="A40" s="710"/>
      <c r="B40" s="710"/>
      <c r="C40" s="710"/>
      <c r="D40" s="710"/>
      <c r="E40" s="710"/>
      <c r="F40" s="710"/>
      <c r="G40" s="710"/>
      <c r="H40" s="710"/>
      <c r="I40" s="710"/>
      <c r="J40" s="710"/>
    </row>
    <row r="41" spans="1:21" ht="12.2" customHeight="1" x14ac:dyDescent="0.2">
      <c r="A41" s="710"/>
      <c r="B41" s="710"/>
      <c r="C41" s="710"/>
      <c r="D41" s="710"/>
      <c r="E41" s="710"/>
      <c r="F41" s="710"/>
      <c r="G41" s="710"/>
      <c r="H41" s="710"/>
      <c r="I41" s="710"/>
      <c r="J41" s="710"/>
    </row>
    <row r="42" spans="1:21" ht="12.2" customHeight="1" x14ac:dyDescent="0.2">
      <c r="A42" s="710"/>
      <c r="B42" s="710"/>
      <c r="C42" s="710"/>
      <c r="D42" s="710"/>
      <c r="E42" s="710"/>
      <c r="F42" s="710"/>
      <c r="G42" s="710"/>
      <c r="H42" s="710"/>
      <c r="I42" s="710"/>
      <c r="J42" s="710"/>
    </row>
    <row r="43" spans="1:21" ht="12.2" customHeight="1" x14ac:dyDescent="0.2">
      <c r="A43" s="710"/>
      <c r="B43" s="710"/>
      <c r="C43" s="710"/>
      <c r="D43" s="710"/>
      <c r="E43" s="710"/>
      <c r="F43" s="710"/>
      <c r="G43" s="710"/>
      <c r="H43" s="710"/>
      <c r="I43" s="710"/>
      <c r="J43" s="710"/>
    </row>
    <row r="44" spans="1:21" ht="12.2" customHeight="1" x14ac:dyDescent="0.2">
      <c r="A44" s="710"/>
      <c r="B44" s="710"/>
      <c r="C44" s="710"/>
      <c r="D44" s="710"/>
      <c r="E44" s="710"/>
      <c r="F44" s="710"/>
      <c r="G44" s="710"/>
      <c r="H44" s="710"/>
      <c r="I44" s="710"/>
      <c r="J44" s="710"/>
    </row>
    <row r="45" spans="1:21" ht="12.2" customHeight="1" x14ac:dyDescent="0.2">
      <c r="A45" s="710"/>
      <c r="B45" s="710"/>
      <c r="C45" s="710"/>
      <c r="D45" s="710"/>
      <c r="E45" s="710"/>
      <c r="F45" s="710"/>
      <c r="G45" s="710"/>
      <c r="H45" s="710"/>
      <c r="I45" s="710"/>
      <c r="J45" s="710"/>
    </row>
    <row r="46" spans="1:21" ht="12.2" customHeight="1" x14ac:dyDescent="0.2">
      <c r="A46" s="710"/>
      <c r="B46" s="710"/>
      <c r="C46" s="710"/>
      <c r="D46" s="710"/>
      <c r="E46" s="710"/>
      <c r="F46" s="710"/>
      <c r="G46" s="710"/>
      <c r="H46" s="710"/>
      <c r="I46" s="710"/>
      <c r="J46" s="710"/>
    </row>
    <row r="47" spans="1:21" ht="12.2" customHeight="1" x14ac:dyDescent="0.2">
      <c r="A47" s="710"/>
      <c r="B47" s="710"/>
      <c r="C47" s="710"/>
      <c r="D47" s="710"/>
      <c r="E47" s="710"/>
      <c r="F47" s="710"/>
      <c r="G47" s="710"/>
      <c r="H47" s="710"/>
      <c r="I47" s="710"/>
      <c r="J47" s="710"/>
    </row>
    <row r="48" spans="1:21" ht="12.2" customHeight="1" x14ac:dyDescent="0.2">
      <c r="A48" s="710"/>
      <c r="B48" s="710"/>
      <c r="C48" s="710"/>
      <c r="D48" s="710"/>
      <c r="E48" s="710"/>
      <c r="F48" s="710"/>
      <c r="G48" s="710"/>
      <c r="H48" s="710"/>
      <c r="I48" s="710"/>
      <c r="J48" s="710"/>
    </row>
    <row r="49" spans="1:10" ht="12.2" customHeight="1" x14ac:dyDescent="0.2">
      <c r="A49" s="710"/>
      <c r="B49" s="710"/>
      <c r="C49" s="710"/>
      <c r="D49" s="710"/>
      <c r="E49" s="710"/>
      <c r="F49" s="710"/>
      <c r="G49" s="710"/>
      <c r="H49" s="710"/>
      <c r="I49" s="710"/>
      <c r="J49" s="710"/>
    </row>
    <row r="50" spans="1:10" ht="12.2" customHeight="1" x14ac:dyDescent="0.2">
      <c r="A50" s="710"/>
      <c r="B50" s="710"/>
      <c r="C50" s="710"/>
      <c r="D50" s="710"/>
      <c r="E50" s="710"/>
      <c r="F50" s="710"/>
      <c r="G50" s="710"/>
      <c r="H50" s="710"/>
      <c r="I50" s="710"/>
      <c r="J50" s="710"/>
    </row>
    <row r="51" spans="1:10" ht="12.2" customHeight="1" x14ac:dyDescent="0.2">
      <c r="A51" s="710"/>
      <c r="B51" s="710"/>
      <c r="C51" s="710"/>
      <c r="D51" s="710"/>
      <c r="E51" s="710"/>
      <c r="F51" s="710"/>
      <c r="G51" s="710"/>
      <c r="H51" s="710"/>
      <c r="I51" s="710"/>
      <c r="J51" s="710"/>
    </row>
    <row r="52" spans="1:10" ht="12.2" customHeight="1" x14ac:dyDescent="0.2">
      <c r="A52" s="710"/>
      <c r="B52" s="710"/>
      <c r="C52" s="710"/>
      <c r="D52" s="710"/>
      <c r="E52" s="710"/>
      <c r="F52" s="710"/>
      <c r="G52" s="710"/>
      <c r="H52" s="710"/>
      <c r="I52" s="710"/>
      <c r="J52" s="710"/>
    </row>
  </sheetData>
  <mergeCells count="22">
    <mergeCell ref="A1:E3"/>
    <mergeCell ref="P33:Q33"/>
    <mergeCell ref="E12:L12"/>
    <mergeCell ref="O12:P12"/>
    <mergeCell ref="Q12:R12"/>
    <mergeCell ref="O14:P14"/>
    <mergeCell ref="O15:P15"/>
    <mergeCell ref="P32:Q32"/>
    <mergeCell ref="A30:J38"/>
    <mergeCell ref="E11:L11"/>
    <mergeCell ref="O11:P11"/>
    <mergeCell ref="E5:L5"/>
    <mergeCell ref="O5:P5"/>
    <mergeCell ref="E6:L6"/>
    <mergeCell ref="O6:P6"/>
    <mergeCell ref="E7:L7"/>
    <mergeCell ref="O7:P7"/>
    <mergeCell ref="O8:P8"/>
    <mergeCell ref="E9:L9"/>
    <mergeCell ref="O9:P9"/>
    <mergeCell ref="E10:L10"/>
    <mergeCell ref="O10:P10"/>
  </mergeCells>
  <pageMargins left="0.70866141732283472" right="0.70866141732283472" top="0.78740157480314965" bottom="0.78740157480314965" header="0.31496062992125984" footer="0.31496062992125984"/>
  <pageSetup paperSize="9" scale="80" orientation="portrait" blackAndWhite="1" verticalDpi="0" r:id="rId1"/>
  <headerFooter>
    <oddHeader>&amp;A</oddHeader>
    <oddFooter>Stránka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M43"/>
  <sheetViews>
    <sheetView topLeftCell="A10" workbookViewId="0">
      <selection activeCell="G25" sqref="G25"/>
    </sheetView>
  </sheetViews>
  <sheetFormatPr defaultRowHeight="12.75" x14ac:dyDescent="0.2"/>
  <cols>
    <col min="2" max="2" width="9.28515625" customWidth="1"/>
    <col min="3" max="3" width="58.42578125" customWidth="1"/>
    <col min="7" max="7" width="11.7109375" customWidth="1"/>
  </cols>
  <sheetData>
    <row r="1" spans="1:9" ht="15" x14ac:dyDescent="0.25">
      <c r="A1" s="229" t="s">
        <v>541</v>
      </c>
      <c r="B1" s="230"/>
      <c r="C1" s="271" t="s">
        <v>1045</v>
      </c>
      <c r="D1" s="232"/>
      <c r="E1" s="232"/>
      <c r="F1" s="233" t="s">
        <v>543</v>
      </c>
      <c r="G1" s="234"/>
    </row>
    <row r="2" spans="1:9" x14ac:dyDescent="0.2">
      <c r="A2" s="235" t="s">
        <v>696</v>
      </c>
      <c r="B2" s="236"/>
      <c r="C2" s="236"/>
      <c r="D2" s="236"/>
      <c r="E2" s="236"/>
      <c r="F2" s="236"/>
      <c r="G2" s="237"/>
    </row>
    <row r="3" spans="1:9" x14ac:dyDescent="0.2">
      <c r="A3" s="238" t="s">
        <v>697</v>
      </c>
      <c r="B3" s="239"/>
      <c r="C3" s="239"/>
      <c r="D3" s="239"/>
      <c r="E3" s="239"/>
      <c r="F3" s="239"/>
      <c r="G3" s="240"/>
    </row>
    <row r="4" spans="1:9" x14ac:dyDescent="0.2">
      <c r="A4" s="241" t="s">
        <v>546</v>
      </c>
      <c r="B4" s="241" t="s">
        <v>547</v>
      </c>
      <c r="C4" s="241" t="s">
        <v>548</v>
      </c>
      <c r="D4" s="241" t="s">
        <v>549</v>
      </c>
      <c r="E4" s="242" t="s">
        <v>111</v>
      </c>
      <c r="F4" s="243" t="s">
        <v>550</v>
      </c>
      <c r="G4" s="241" t="s">
        <v>551</v>
      </c>
    </row>
    <row r="5" spans="1:9" ht="30" x14ac:dyDescent="0.2">
      <c r="A5" s="245"/>
      <c r="B5" s="245"/>
      <c r="C5" s="279" t="s">
        <v>3043</v>
      </c>
      <c r="D5" s="279" t="s">
        <v>896</v>
      </c>
      <c r="E5" s="442">
        <v>4</v>
      </c>
      <c r="F5" s="444"/>
      <c r="G5" s="445">
        <f>E5*F5</f>
        <v>0</v>
      </c>
      <c r="I5" s="822" t="s">
        <v>3216</v>
      </c>
    </row>
    <row r="6" spans="1:9" ht="30" x14ac:dyDescent="0.2">
      <c r="A6" s="440"/>
      <c r="B6" s="441"/>
      <c r="C6" s="279" t="s">
        <v>3130</v>
      </c>
      <c r="D6" s="279" t="s">
        <v>896</v>
      </c>
      <c r="E6" s="442">
        <v>2</v>
      </c>
      <c r="F6" s="444"/>
      <c r="G6" s="445">
        <f>E6*F6</f>
        <v>0</v>
      </c>
    </row>
    <row r="7" spans="1:9" ht="15" x14ac:dyDescent="0.2">
      <c r="A7" s="440"/>
      <c r="B7" s="441"/>
      <c r="C7" s="279" t="s">
        <v>1046</v>
      </c>
      <c r="D7" s="279" t="s">
        <v>896</v>
      </c>
      <c r="E7" s="442">
        <v>2</v>
      </c>
      <c r="F7" s="444"/>
      <c r="G7" s="445">
        <f t="shared" ref="G7:G24" si="0">E7*F7</f>
        <v>0</v>
      </c>
    </row>
    <row r="8" spans="1:9" ht="45" x14ac:dyDescent="0.2">
      <c r="A8" s="440"/>
      <c r="B8" s="441"/>
      <c r="C8" s="279" t="s">
        <v>3131</v>
      </c>
      <c r="D8" s="279" t="s">
        <v>896</v>
      </c>
      <c r="E8" s="442">
        <v>2</v>
      </c>
      <c r="F8" s="444"/>
      <c r="G8" s="445">
        <f t="shared" si="0"/>
        <v>0</v>
      </c>
    </row>
    <row r="9" spans="1:9" ht="15" x14ac:dyDescent="0.2">
      <c r="A9" s="440"/>
      <c r="B9" s="441"/>
      <c r="C9" s="279" t="s">
        <v>1047</v>
      </c>
      <c r="D9" s="279" t="s">
        <v>896</v>
      </c>
      <c r="E9" s="442">
        <v>4</v>
      </c>
      <c r="F9" s="444"/>
      <c r="G9" s="445">
        <f t="shared" si="0"/>
        <v>0</v>
      </c>
    </row>
    <row r="10" spans="1:9" ht="15" x14ac:dyDescent="0.2">
      <c r="A10" s="440"/>
      <c r="B10" s="441"/>
      <c r="C10" s="279" t="s">
        <v>1048</v>
      </c>
      <c r="D10" s="279" t="s">
        <v>896</v>
      </c>
      <c r="E10" s="442">
        <v>4</v>
      </c>
      <c r="F10" s="444"/>
      <c r="G10" s="445">
        <f t="shared" si="0"/>
        <v>0</v>
      </c>
    </row>
    <row r="11" spans="1:9" ht="15" x14ac:dyDescent="0.2">
      <c r="A11" s="440"/>
      <c r="B11" s="441"/>
      <c r="C11" s="279" t="s">
        <v>1049</v>
      </c>
      <c r="D11" s="279" t="s">
        <v>896</v>
      </c>
      <c r="E11" s="442">
        <v>4</v>
      </c>
      <c r="F11" s="444"/>
      <c r="G11" s="445">
        <f t="shared" si="0"/>
        <v>0</v>
      </c>
    </row>
    <row r="12" spans="1:9" ht="45" x14ac:dyDescent="0.2">
      <c r="A12" s="440"/>
      <c r="B12" s="441"/>
      <c r="C12" s="279" t="s">
        <v>3132</v>
      </c>
      <c r="D12" s="279" t="s">
        <v>896</v>
      </c>
      <c r="E12" s="442">
        <v>2</v>
      </c>
      <c r="F12" s="444"/>
      <c r="G12" s="445">
        <f t="shared" si="0"/>
        <v>0</v>
      </c>
      <c r="I12" s="827" t="s">
        <v>3215</v>
      </c>
    </row>
    <row r="13" spans="1:9" ht="75" x14ac:dyDescent="0.2">
      <c r="A13" s="440"/>
      <c r="B13" s="441"/>
      <c r="C13" s="279" t="s">
        <v>3133</v>
      </c>
      <c r="D13" s="279" t="s">
        <v>896</v>
      </c>
      <c r="E13" s="442">
        <v>2</v>
      </c>
      <c r="F13" s="444"/>
      <c r="G13" s="445">
        <f t="shared" si="0"/>
        <v>0</v>
      </c>
      <c r="I13" s="827"/>
    </row>
    <row r="14" spans="1:9" ht="15" x14ac:dyDescent="0.2">
      <c r="A14" s="440"/>
      <c r="B14" s="441"/>
      <c r="C14" s="279" t="s">
        <v>3136</v>
      </c>
      <c r="D14" s="279" t="s">
        <v>897</v>
      </c>
      <c r="E14" s="442">
        <v>100</v>
      </c>
      <c r="F14" s="444"/>
      <c r="G14" s="445">
        <f t="shared" ref="G14:G23" si="1">E14*F14</f>
        <v>0</v>
      </c>
      <c r="I14" s="822" t="s">
        <v>3216</v>
      </c>
    </row>
    <row r="15" spans="1:9" ht="15" x14ac:dyDescent="0.2">
      <c r="A15" s="440"/>
      <c r="B15" s="441"/>
      <c r="C15" s="279" t="s">
        <v>3144</v>
      </c>
      <c r="D15" s="279" t="s">
        <v>897</v>
      </c>
      <c r="E15" s="442">
        <v>25</v>
      </c>
      <c r="F15" s="444"/>
      <c r="G15" s="445">
        <f t="shared" si="1"/>
        <v>0</v>
      </c>
      <c r="I15" s="822"/>
    </row>
    <row r="16" spans="1:9" ht="15" x14ac:dyDescent="0.2">
      <c r="A16" s="440"/>
      <c r="B16" s="441"/>
      <c r="C16" s="279" t="s">
        <v>3134</v>
      </c>
      <c r="D16" s="279" t="s">
        <v>897</v>
      </c>
      <c r="E16" s="442">
        <v>25</v>
      </c>
      <c r="F16" s="444"/>
      <c r="G16" s="445">
        <f t="shared" ref="G16" si="2">E16*F16</f>
        <v>0</v>
      </c>
      <c r="I16" s="822"/>
    </row>
    <row r="17" spans="1:13" ht="30" x14ac:dyDescent="0.2">
      <c r="A17" s="440"/>
      <c r="B17" s="441"/>
      <c r="C17" s="279" t="s">
        <v>3135</v>
      </c>
      <c r="D17" s="279" t="s">
        <v>896</v>
      </c>
      <c r="E17" s="442">
        <v>4</v>
      </c>
      <c r="F17" s="444"/>
      <c r="G17" s="445">
        <f t="shared" si="1"/>
        <v>0</v>
      </c>
      <c r="I17" s="822"/>
    </row>
    <row r="18" spans="1:13" ht="30" x14ac:dyDescent="0.2">
      <c r="A18" s="440"/>
      <c r="B18" s="441"/>
      <c r="C18" s="279" t="s">
        <v>3142</v>
      </c>
      <c r="D18" s="279" t="s">
        <v>897</v>
      </c>
      <c r="E18" s="442">
        <v>100</v>
      </c>
      <c r="F18" s="444"/>
      <c r="G18" s="445">
        <f t="shared" si="1"/>
        <v>0</v>
      </c>
      <c r="I18" s="822"/>
    </row>
    <row r="19" spans="1:13" ht="15" x14ac:dyDescent="0.2">
      <c r="A19" s="440"/>
      <c r="B19" s="441"/>
      <c r="C19" s="279" t="s">
        <v>3137</v>
      </c>
      <c r="D19" s="279" t="s">
        <v>895</v>
      </c>
      <c r="E19" s="442">
        <v>15</v>
      </c>
      <c r="F19" s="444"/>
      <c r="G19" s="445">
        <f t="shared" si="1"/>
        <v>0</v>
      </c>
      <c r="I19" s="822"/>
    </row>
    <row r="20" spans="1:13" ht="15" x14ac:dyDescent="0.2">
      <c r="A20" s="440"/>
      <c r="B20" s="441"/>
      <c r="C20" s="279" t="s">
        <v>3138</v>
      </c>
      <c r="D20" s="279" t="s">
        <v>897</v>
      </c>
      <c r="E20" s="442">
        <v>100</v>
      </c>
      <c r="F20" s="444"/>
      <c r="G20" s="445">
        <f t="shared" si="1"/>
        <v>0</v>
      </c>
      <c r="I20" s="822"/>
    </row>
    <row r="21" spans="1:13" ht="15" x14ac:dyDescent="0.2">
      <c r="A21" s="440"/>
      <c r="B21" s="441"/>
      <c r="C21" s="279" t="s">
        <v>3139</v>
      </c>
      <c r="D21" s="279" t="s">
        <v>897</v>
      </c>
      <c r="E21" s="442">
        <v>100</v>
      </c>
      <c r="F21" s="444"/>
      <c r="G21" s="445">
        <f t="shared" si="1"/>
        <v>0</v>
      </c>
      <c r="I21" s="822"/>
    </row>
    <row r="22" spans="1:13" ht="15" x14ac:dyDescent="0.2">
      <c r="A22" s="440"/>
      <c r="B22" s="441"/>
      <c r="C22" s="279" t="s">
        <v>3140</v>
      </c>
      <c r="D22" s="279" t="s">
        <v>562</v>
      </c>
      <c r="E22" s="442">
        <v>5</v>
      </c>
      <c r="F22" s="444"/>
      <c r="G22" s="445">
        <f t="shared" si="1"/>
        <v>0</v>
      </c>
      <c r="I22" s="822"/>
    </row>
    <row r="23" spans="1:13" ht="30" x14ac:dyDescent="0.2">
      <c r="A23" s="440"/>
      <c r="B23" s="441"/>
      <c r="C23" s="279" t="s">
        <v>3143</v>
      </c>
      <c r="D23" s="279" t="s">
        <v>801</v>
      </c>
      <c r="E23" s="442">
        <v>1</v>
      </c>
      <c r="F23" s="444"/>
      <c r="G23" s="445">
        <f t="shared" si="1"/>
        <v>0</v>
      </c>
      <c r="I23" s="822"/>
    </row>
    <row r="24" spans="1:13" ht="20.25" customHeight="1" x14ac:dyDescent="0.2">
      <c r="A24" s="440"/>
      <c r="B24" s="441"/>
      <c r="C24" s="279" t="s">
        <v>3141</v>
      </c>
      <c r="D24" s="279" t="s">
        <v>897</v>
      </c>
      <c r="E24" s="442">
        <v>30</v>
      </c>
      <c r="F24" s="444"/>
      <c r="G24" s="445">
        <f t="shared" si="0"/>
        <v>0</v>
      </c>
      <c r="I24" s="822"/>
    </row>
    <row r="25" spans="1:13" ht="14.25" x14ac:dyDescent="0.2">
      <c r="A25" s="175"/>
      <c r="B25" s="175"/>
      <c r="C25" s="257" t="s">
        <v>618</v>
      </c>
      <c r="D25" s="175"/>
      <c r="E25" s="443"/>
      <c r="F25" s="446"/>
      <c r="G25" s="447">
        <f>SUM(G5:G24)</f>
        <v>0</v>
      </c>
    </row>
    <row r="31" spans="1:13" x14ac:dyDescent="0.2">
      <c r="A31" s="890"/>
      <c r="B31" s="890"/>
      <c r="C31" s="890"/>
      <c r="D31" s="890"/>
      <c r="E31" s="890"/>
      <c r="F31" s="890"/>
      <c r="G31" s="890"/>
      <c r="H31" s="890"/>
      <c r="I31" s="890"/>
      <c r="J31" s="890"/>
      <c r="K31" s="890"/>
      <c r="L31" s="890"/>
      <c r="M31" s="890"/>
    </row>
    <row r="33" spans="1:13" ht="8.25" customHeight="1" x14ac:dyDescent="0.2"/>
    <row r="34" spans="1:13" hidden="1" x14ac:dyDescent="0.2"/>
    <row r="35" spans="1:13" hidden="1" x14ac:dyDescent="0.2"/>
    <row r="36" spans="1:13" ht="29.25" customHeight="1" x14ac:dyDescent="0.2">
      <c r="A36" s="899" t="s">
        <v>3018</v>
      </c>
      <c r="B36" s="899"/>
      <c r="C36" s="899"/>
      <c r="D36" s="899"/>
      <c r="E36" s="899"/>
      <c r="F36" s="899"/>
      <c r="G36" s="899"/>
      <c r="H36" s="899"/>
      <c r="I36" s="899"/>
      <c r="J36" s="899"/>
      <c r="K36" s="899"/>
      <c r="L36" s="899"/>
      <c r="M36" s="899"/>
    </row>
    <row r="43" spans="1:13" ht="15" x14ac:dyDescent="0.2">
      <c r="A43" s="810"/>
    </row>
  </sheetData>
  <mergeCells count="2">
    <mergeCell ref="A36:M36"/>
    <mergeCell ref="A31:M31"/>
  </mergeCells>
  <pageMargins left="0.70866141732283472" right="0.70866141732283472" top="0.78740157480314965" bottom="0.78740157480314965" header="0.31496062992125984" footer="0.31496062992125984"/>
  <pageSetup paperSize="9" scale="76" fitToHeight="0" orientation="portrait" blackAndWhite="1" verticalDpi="4294967293" r:id="rId1"/>
  <headerFooter>
    <oddHeader>&amp;A</oddHeader>
    <oddFooter>Stránka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G112"/>
  <sheetViews>
    <sheetView topLeftCell="A112" workbookViewId="0">
      <selection activeCell="C34" sqref="C34:G34"/>
    </sheetView>
  </sheetViews>
  <sheetFormatPr defaultRowHeight="12.75" x14ac:dyDescent="0.2"/>
  <cols>
    <col min="2" max="2" width="11.140625" customWidth="1"/>
    <col min="3" max="3" width="40.7109375" bestFit="1" customWidth="1"/>
    <col min="4" max="4" width="8.42578125" customWidth="1"/>
    <col min="6" max="6" width="9.28515625" bestFit="1" customWidth="1"/>
    <col min="7" max="7" width="17" bestFit="1" customWidth="1"/>
  </cols>
  <sheetData>
    <row r="1" spans="1:7" ht="15" x14ac:dyDescent="0.25">
      <c r="A1" s="229" t="s">
        <v>541</v>
      </c>
      <c r="B1" s="230"/>
      <c r="C1" s="271" t="s">
        <v>108</v>
      </c>
      <c r="D1" s="232"/>
      <c r="E1" s="232"/>
      <c r="F1" s="272" t="s">
        <v>787</v>
      </c>
      <c r="G1" s="234"/>
    </row>
    <row r="2" spans="1:7" x14ac:dyDescent="0.2">
      <c r="A2" s="235" t="s">
        <v>544</v>
      </c>
      <c r="B2" s="236"/>
      <c r="C2" s="236"/>
      <c r="D2" s="236"/>
      <c r="E2" s="236"/>
      <c r="F2" s="236"/>
      <c r="G2" s="237"/>
    </row>
    <row r="3" spans="1:7" x14ac:dyDescent="0.2">
      <c r="A3" s="238" t="s">
        <v>545</v>
      </c>
      <c r="B3" s="239"/>
      <c r="C3" s="239"/>
      <c r="D3" s="239"/>
      <c r="E3" s="239"/>
      <c r="F3" s="239"/>
      <c r="G3" s="240"/>
    </row>
    <row r="4" spans="1:7" x14ac:dyDescent="0.2">
      <c r="A4" s="241" t="s">
        <v>546</v>
      </c>
      <c r="B4" s="241" t="s">
        <v>547</v>
      </c>
      <c r="C4" s="241" t="s">
        <v>548</v>
      </c>
      <c r="D4" s="241" t="s">
        <v>549</v>
      </c>
      <c r="E4" s="242" t="s">
        <v>111</v>
      </c>
      <c r="F4" s="243" t="s">
        <v>550</v>
      </c>
      <c r="G4" s="241" t="s">
        <v>551</v>
      </c>
    </row>
    <row r="5" spans="1:7" ht="15.75" x14ac:dyDescent="0.25">
      <c r="A5" s="280"/>
      <c r="B5" s="280"/>
      <c r="C5" s="281" t="s">
        <v>731</v>
      </c>
      <c r="D5" s="281"/>
      <c r="E5" s="282" t="s">
        <v>707</v>
      </c>
      <c r="F5" s="283"/>
      <c r="G5" s="284">
        <f>SUBTOTAL(9,G6:G34)</f>
        <v>0</v>
      </c>
    </row>
    <row r="6" spans="1:7" ht="15.75" x14ac:dyDescent="0.25">
      <c r="A6" s="249"/>
      <c r="B6" s="250"/>
      <c r="C6" s="267" t="s">
        <v>732</v>
      </c>
      <c r="D6" s="247"/>
      <c r="E6" s="247"/>
      <c r="F6" s="247"/>
      <c r="G6" s="266"/>
    </row>
    <row r="7" spans="1:7" ht="15" x14ac:dyDescent="0.25">
      <c r="A7" s="249"/>
      <c r="B7" s="250"/>
      <c r="C7" s="252" t="s">
        <v>733</v>
      </c>
      <c r="D7" s="251"/>
      <c r="E7" s="247">
        <v>2</v>
      </c>
      <c r="F7" s="219"/>
      <c r="G7" s="256">
        <f>F7*E7</f>
        <v>0</v>
      </c>
    </row>
    <row r="8" spans="1:7" ht="15" x14ac:dyDescent="0.25">
      <c r="A8" s="249"/>
      <c r="B8" s="250"/>
      <c r="C8" s="252" t="s">
        <v>734</v>
      </c>
      <c r="D8" s="251"/>
      <c r="E8" s="247">
        <v>1</v>
      </c>
      <c r="F8" s="219"/>
      <c r="G8" s="256">
        <f t="shared" ref="G8:G20" si="0">F8*E8</f>
        <v>0</v>
      </c>
    </row>
    <row r="9" spans="1:7" ht="15" x14ac:dyDescent="0.25">
      <c r="A9" s="249"/>
      <c r="B9" s="250"/>
      <c r="C9" s="252" t="s">
        <v>735</v>
      </c>
      <c r="D9" s="251"/>
      <c r="E9" s="247">
        <v>4</v>
      </c>
      <c r="F9" s="219"/>
      <c r="G9" s="256">
        <f t="shared" si="0"/>
        <v>0</v>
      </c>
    </row>
    <row r="10" spans="1:7" ht="15" x14ac:dyDescent="0.25">
      <c r="A10" s="249"/>
      <c r="B10" s="250"/>
      <c r="C10" s="252" t="s">
        <v>736</v>
      </c>
      <c r="D10" s="251"/>
      <c r="E10" s="247">
        <v>4</v>
      </c>
      <c r="F10" s="219"/>
      <c r="G10" s="256">
        <f t="shared" si="0"/>
        <v>0</v>
      </c>
    </row>
    <row r="11" spans="1:7" ht="15" x14ac:dyDescent="0.25">
      <c r="A11" s="249"/>
      <c r="B11" s="250"/>
      <c r="C11" s="252" t="s">
        <v>737</v>
      </c>
      <c r="D11" s="251"/>
      <c r="E11" s="247">
        <v>4</v>
      </c>
      <c r="F11" s="219"/>
      <c r="G11" s="256">
        <f t="shared" si="0"/>
        <v>0</v>
      </c>
    </row>
    <row r="12" spans="1:7" ht="30" x14ac:dyDescent="0.25">
      <c r="A12" s="249"/>
      <c r="B12" s="250"/>
      <c r="C12" s="252" t="s">
        <v>738</v>
      </c>
      <c r="D12" s="251"/>
      <c r="E12" s="247">
        <v>4</v>
      </c>
      <c r="F12" s="219"/>
      <c r="G12" s="256">
        <f t="shared" si="0"/>
        <v>0</v>
      </c>
    </row>
    <row r="13" spans="1:7" ht="15" x14ac:dyDescent="0.25">
      <c r="A13" s="249"/>
      <c r="B13" s="250"/>
      <c r="C13" s="252" t="s">
        <v>739</v>
      </c>
      <c r="D13" s="251"/>
      <c r="E13" s="247">
        <v>1</v>
      </c>
      <c r="F13" s="219"/>
      <c r="G13" s="256">
        <f t="shared" si="0"/>
        <v>0</v>
      </c>
    </row>
    <row r="14" spans="1:7" ht="15" x14ac:dyDescent="0.25">
      <c r="A14" s="249"/>
      <c r="B14" s="250"/>
      <c r="C14" s="252" t="s">
        <v>740</v>
      </c>
      <c r="D14" s="251"/>
      <c r="E14" s="247">
        <v>1</v>
      </c>
      <c r="F14" s="219"/>
      <c r="G14" s="256">
        <f t="shared" si="0"/>
        <v>0</v>
      </c>
    </row>
    <row r="15" spans="1:7" ht="30" x14ac:dyDescent="0.25">
      <c r="A15" s="249"/>
      <c r="B15" s="250"/>
      <c r="C15" s="252" t="s">
        <v>741</v>
      </c>
      <c r="D15" s="251"/>
      <c r="E15" s="247">
        <v>1</v>
      </c>
      <c r="F15" s="219"/>
      <c r="G15" s="256">
        <f t="shared" si="0"/>
        <v>0</v>
      </c>
    </row>
    <row r="16" spans="1:7" ht="15" x14ac:dyDescent="0.25">
      <c r="A16" s="249"/>
      <c r="B16" s="250"/>
      <c r="C16" s="252" t="s">
        <v>742</v>
      </c>
      <c r="D16" s="251"/>
      <c r="E16" s="247">
        <v>1</v>
      </c>
      <c r="F16" s="219"/>
      <c r="G16" s="256">
        <f t="shared" si="0"/>
        <v>0</v>
      </c>
    </row>
    <row r="17" spans="1:7" ht="15" x14ac:dyDescent="0.25">
      <c r="A17" s="249"/>
      <c r="B17" s="250"/>
      <c r="C17" s="252" t="s">
        <v>743</v>
      </c>
      <c r="D17" s="251"/>
      <c r="E17" s="247">
        <v>1</v>
      </c>
      <c r="F17" s="219"/>
      <c r="G17" s="256">
        <f t="shared" si="0"/>
        <v>0</v>
      </c>
    </row>
    <row r="18" spans="1:7" ht="15" x14ac:dyDescent="0.25">
      <c r="A18" s="249"/>
      <c r="B18" s="250"/>
      <c r="C18" s="252" t="s">
        <v>744</v>
      </c>
      <c r="D18" s="251"/>
      <c r="E18" s="247">
        <v>1</v>
      </c>
      <c r="F18" s="219"/>
      <c r="G18" s="256">
        <f t="shared" si="0"/>
        <v>0</v>
      </c>
    </row>
    <row r="19" spans="1:7" ht="15" x14ac:dyDescent="0.25">
      <c r="A19" s="249"/>
      <c r="B19" s="250"/>
      <c r="C19" s="252" t="s">
        <v>745</v>
      </c>
      <c r="D19" s="251"/>
      <c r="E19" s="247">
        <v>1</v>
      </c>
      <c r="F19" s="219"/>
      <c r="G19" s="256">
        <f t="shared" si="0"/>
        <v>0</v>
      </c>
    </row>
    <row r="20" spans="1:7" ht="15" x14ac:dyDescent="0.25">
      <c r="A20" s="249"/>
      <c r="B20" s="250"/>
      <c r="C20" s="252" t="s">
        <v>746</v>
      </c>
      <c r="D20" s="251"/>
      <c r="E20" s="247">
        <v>1</v>
      </c>
      <c r="F20" s="219"/>
      <c r="G20" s="256">
        <f t="shared" si="0"/>
        <v>0</v>
      </c>
    </row>
    <row r="21" spans="1:7" ht="15.75" x14ac:dyDescent="0.25">
      <c r="A21" s="249"/>
      <c r="B21" s="250"/>
      <c r="C21" s="267" t="s">
        <v>747</v>
      </c>
      <c r="D21" s="247"/>
      <c r="E21" s="247"/>
      <c r="F21" s="247"/>
      <c r="G21" s="266"/>
    </row>
    <row r="22" spans="1:7" ht="15" x14ac:dyDescent="0.25">
      <c r="A22" s="249"/>
      <c r="B22" s="250"/>
      <c r="C22" s="252" t="s">
        <v>736</v>
      </c>
      <c r="D22" s="251"/>
      <c r="E22" s="247">
        <v>3</v>
      </c>
      <c r="F22" s="219"/>
      <c r="G22" s="256">
        <f>F22*E22</f>
        <v>0</v>
      </c>
    </row>
    <row r="23" spans="1:7" ht="15" x14ac:dyDescent="0.25">
      <c r="A23" s="249"/>
      <c r="B23" s="250"/>
      <c r="C23" s="252" t="s">
        <v>748</v>
      </c>
      <c r="D23" s="251"/>
      <c r="E23" s="247">
        <v>3</v>
      </c>
      <c r="F23" s="219"/>
      <c r="G23" s="256">
        <f>F23*E23</f>
        <v>0</v>
      </c>
    </row>
    <row r="24" spans="1:7" ht="15" x14ac:dyDescent="0.25">
      <c r="A24" s="249"/>
      <c r="B24" s="250"/>
      <c r="C24" s="252" t="s">
        <v>735</v>
      </c>
      <c r="D24" s="251"/>
      <c r="E24" s="247">
        <v>3</v>
      </c>
      <c r="F24" s="219"/>
      <c r="G24" s="256">
        <f>F24*E24</f>
        <v>0</v>
      </c>
    </row>
    <row r="25" spans="1:7" ht="15.75" x14ac:dyDescent="0.25">
      <c r="A25" s="249"/>
      <c r="B25" s="250"/>
      <c r="C25" s="267" t="s">
        <v>749</v>
      </c>
      <c r="D25" s="247"/>
      <c r="E25" s="247"/>
      <c r="F25" s="247"/>
      <c r="G25" s="266"/>
    </row>
    <row r="26" spans="1:7" ht="15" x14ac:dyDescent="0.25">
      <c r="A26" s="249"/>
      <c r="B26" s="250"/>
      <c r="C26" s="252" t="s">
        <v>733</v>
      </c>
      <c r="D26" s="251"/>
      <c r="E26" s="247">
        <v>1</v>
      </c>
      <c r="F26" s="219"/>
      <c r="G26" s="256">
        <f>F26*E26</f>
        <v>0</v>
      </c>
    </row>
    <row r="27" spans="1:7" ht="15" x14ac:dyDescent="0.25">
      <c r="A27" s="249"/>
      <c r="B27" s="250"/>
      <c r="C27" s="252" t="s">
        <v>750</v>
      </c>
      <c r="D27" s="251"/>
      <c r="E27" s="247">
        <v>14</v>
      </c>
      <c r="F27" s="219"/>
      <c r="G27" s="256">
        <f>F27*E27</f>
        <v>0</v>
      </c>
    </row>
    <row r="28" spans="1:7" ht="15.75" x14ac:dyDescent="0.25">
      <c r="A28" s="249"/>
      <c r="B28" s="250"/>
      <c r="C28" s="267" t="s">
        <v>751</v>
      </c>
      <c r="D28" s="247"/>
      <c r="E28" s="247"/>
      <c r="F28" s="247"/>
      <c r="G28" s="266"/>
    </row>
    <row r="29" spans="1:7" ht="30" x14ac:dyDescent="0.25">
      <c r="A29" s="249"/>
      <c r="B29" s="250"/>
      <c r="C29" s="252" t="s">
        <v>752</v>
      </c>
      <c r="D29" s="251"/>
      <c r="E29" s="247">
        <v>1</v>
      </c>
      <c r="F29" s="219"/>
      <c r="G29" s="256">
        <f>F29*E29</f>
        <v>0</v>
      </c>
    </row>
    <row r="30" spans="1:7" ht="15" x14ac:dyDescent="0.25">
      <c r="A30" s="249"/>
      <c r="B30" s="250"/>
      <c r="C30" s="252" t="s">
        <v>753</v>
      </c>
      <c r="D30" s="251"/>
      <c r="E30" s="247">
        <v>1</v>
      </c>
      <c r="F30" s="219"/>
      <c r="G30" s="256">
        <f>F30*E30</f>
        <v>0</v>
      </c>
    </row>
    <row r="31" spans="1:7" ht="15" x14ac:dyDescent="0.25">
      <c r="A31" s="249"/>
      <c r="B31" s="250"/>
      <c r="C31" s="252" t="s">
        <v>754</v>
      </c>
      <c r="D31" s="251"/>
      <c r="E31" s="247">
        <v>1</v>
      </c>
      <c r="F31" s="219"/>
      <c r="G31" s="256">
        <f>F31*E31</f>
        <v>0</v>
      </c>
    </row>
    <row r="32" spans="1:7" ht="15" x14ac:dyDescent="0.25">
      <c r="A32" s="249"/>
      <c r="B32" s="250"/>
      <c r="C32" s="252" t="s">
        <v>755</v>
      </c>
      <c r="D32" s="251"/>
      <c r="E32" s="247">
        <v>1</v>
      </c>
      <c r="F32" s="219"/>
      <c r="G32" s="256">
        <f>F32*E32</f>
        <v>0</v>
      </c>
    </row>
    <row r="33" spans="1:7" ht="45" x14ac:dyDescent="0.25">
      <c r="A33" s="249"/>
      <c r="B33" s="250"/>
      <c r="C33" s="252" t="s">
        <v>756</v>
      </c>
      <c r="D33" s="251"/>
      <c r="E33" s="247">
        <v>9</v>
      </c>
      <c r="F33" s="219"/>
      <c r="G33" s="256">
        <f>F33*E33</f>
        <v>0</v>
      </c>
    </row>
    <row r="34" spans="1:7" ht="15" x14ac:dyDescent="0.25">
      <c r="A34" s="249"/>
      <c r="B34" s="250"/>
      <c r="C34" s="252"/>
      <c r="D34" s="251"/>
      <c r="E34" s="247"/>
      <c r="F34" s="219"/>
      <c r="G34" s="256"/>
    </row>
    <row r="35" spans="1:7" ht="15.75" x14ac:dyDescent="0.25">
      <c r="A35" s="280"/>
      <c r="B35" s="280"/>
      <c r="C35" s="281" t="s">
        <v>757</v>
      </c>
      <c r="D35" s="281"/>
      <c r="E35" s="282"/>
      <c r="F35" s="283"/>
      <c r="G35" s="284">
        <f>SUBTOTAL(9,G36:G52)</f>
        <v>0</v>
      </c>
    </row>
    <row r="36" spans="1:7" ht="15.75" x14ac:dyDescent="0.25">
      <c r="A36" s="249"/>
      <c r="B36" s="250"/>
      <c r="C36" s="267" t="s">
        <v>732</v>
      </c>
      <c r="D36" s="247"/>
      <c r="E36" s="247"/>
      <c r="F36" s="247"/>
      <c r="G36" s="266"/>
    </row>
    <row r="37" spans="1:7" ht="30" x14ac:dyDescent="0.25">
      <c r="A37" s="249"/>
      <c r="B37" s="250"/>
      <c r="C37" s="252" t="s">
        <v>758</v>
      </c>
      <c r="D37" s="251"/>
      <c r="E37" s="247">
        <v>1</v>
      </c>
      <c r="F37" s="219"/>
      <c r="G37" s="256">
        <f t="shared" ref="G37:G51" si="1">F37*E37</f>
        <v>0</v>
      </c>
    </row>
    <row r="38" spans="1:7" ht="120" x14ac:dyDescent="0.25">
      <c r="A38" s="249"/>
      <c r="B38" s="250"/>
      <c r="C38" s="252" t="s">
        <v>759</v>
      </c>
      <c r="D38" s="251"/>
      <c r="E38" s="247">
        <v>1</v>
      </c>
      <c r="F38" s="219"/>
      <c r="G38" s="256">
        <f t="shared" si="1"/>
        <v>0</v>
      </c>
    </row>
    <row r="39" spans="1:7" ht="15.75" x14ac:dyDescent="0.25">
      <c r="A39" s="249"/>
      <c r="B39" s="250"/>
      <c r="C39" s="267" t="s">
        <v>747</v>
      </c>
      <c r="D39" s="247"/>
      <c r="E39" s="247"/>
      <c r="F39" s="247"/>
      <c r="G39" s="266"/>
    </row>
    <row r="40" spans="1:7" ht="30" x14ac:dyDescent="0.25">
      <c r="A40" s="249"/>
      <c r="B40" s="250"/>
      <c r="C40" s="252" t="s">
        <v>760</v>
      </c>
      <c r="D40" s="251"/>
      <c r="E40" s="247">
        <v>1</v>
      </c>
      <c r="F40" s="219"/>
      <c r="G40" s="256">
        <f t="shared" si="1"/>
        <v>0</v>
      </c>
    </row>
    <row r="41" spans="1:7" ht="15.75" x14ac:dyDescent="0.25">
      <c r="A41" s="249"/>
      <c r="B41" s="250"/>
      <c r="C41" s="267" t="s">
        <v>749</v>
      </c>
      <c r="D41" s="247"/>
      <c r="E41" s="247"/>
      <c r="F41" s="247"/>
      <c r="G41" s="266"/>
    </row>
    <row r="42" spans="1:7" ht="30" x14ac:dyDescent="0.25">
      <c r="A42" s="249"/>
      <c r="B42" s="250"/>
      <c r="C42" s="252" t="s">
        <v>758</v>
      </c>
      <c r="D42" s="251"/>
      <c r="E42" s="247">
        <v>1</v>
      </c>
      <c r="F42" s="219"/>
      <c r="G42" s="256">
        <f t="shared" si="1"/>
        <v>0</v>
      </c>
    </row>
    <row r="43" spans="1:7" ht="120" x14ac:dyDescent="0.25">
      <c r="A43" s="249"/>
      <c r="B43" s="250"/>
      <c r="C43" s="252" t="s">
        <v>759</v>
      </c>
      <c r="D43" s="251"/>
      <c r="E43" s="247">
        <v>1</v>
      </c>
      <c r="F43" s="219"/>
      <c r="G43" s="256">
        <f t="shared" si="1"/>
        <v>0</v>
      </c>
    </row>
    <row r="44" spans="1:7" ht="30" x14ac:dyDescent="0.25">
      <c r="A44" s="249"/>
      <c r="B44" s="250"/>
      <c r="C44" s="252" t="s">
        <v>761</v>
      </c>
      <c r="D44" s="251"/>
      <c r="E44" s="247">
        <v>1</v>
      </c>
      <c r="F44" s="219"/>
      <c r="G44" s="256">
        <f t="shared" si="1"/>
        <v>0</v>
      </c>
    </row>
    <row r="45" spans="1:7" ht="15" x14ac:dyDescent="0.25">
      <c r="A45" s="249"/>
      <c r="B45" s="250"/>
      <c r="C45" s="252" t="s">
        <v>762</v>
      </c>
      <c r="D45" s="251"/>
      <c r="E45" s="247">
        <v>1</v>
      </c>
      <c r="F45" s="219"/>
      <c r="G45" s="256">
        <f t="shared" si="1"/>
        <v>0</v>
      </c>
    </row>
    <row r="46" spans="1:7" ht="15" x14ac:dyDescent="0.25">
      <c r="A46" s="249"/>
      <c r="B46" s="250"/>
      <c r="C46" s="252" t="s">
        <v>763</v>
      </c>
      <c r="D46" s="251"/>
      <c r="E46" s="247">
        <v>1</v>
      </c>
      <c r="F46" s="219"/>
      <c r="G46" s="256">
        <f t="shared" si="1"/>
        <v>0</v>
      </c>
    </row>
    <row r="47" spans="1:7" ht="15.75" x14ac:dyDescent="0.25">
      <c r="A47" s="249"/>
      <c r="B47" s="250"/>
      <c r="C47" s="267" t="s">
        <v>751</v>
      </c>
      <c r="D47" s="247"/>
      <c r="E47" s="247"/>
      <c r="F47" s="247"/>
      <c r="G47" s="266"/>
    </row>
    <row r="48" spans="1:7" ht="30" x14ac:dyDescent="0.25">
      <c r="A48" s="249"/>
      <c r="B48" s="250"/>
      <c r="C48" s="252" t="s">
        <v>764</v>
      </c>
      <c r="D48" s="251"/>
      <c r="E48" s="247">
        <v>1</v>
      </c>
      <c r="F48" s="219"/>
      <c r="G48" s="256">
        <f t="shared" si="1"/>
        <v>0</v>
      </c>
    </row>
    <row r="49" spans="1:7" ht="30" x14ac:dyDescent="0.25">
      <c r="A49" s="249"/>
      <c r="B49" s="250"/>
      <c r="C49" s="252" t="s">
        <v>765</v>
      </c>
      <c r="D49" s="251"/>
      <c r="E49" s="247">
        <v>3</v>
      </c>
      <c r="F49" s="219"/>
      <c r="G49" s="256">
        <f t="shared" si="1"/>
        <v>0</v>
      </c>
    </row>
    <row r="50" spans="1:7" ht="15" x14ac:dyDescent="0.25">
      <c r="A50" s="249"/>
      <c r="B50" s="250"/>
      <c r="C50" s="252" t="s">
        <v>766</v>
      </c>
      <c r="D50" s="251"/>
      <c r="E50" s="247">
        <v>9</v>
      </c>
      <c r="F50" s="219"/>
      <c r="G50" s="256">
        <f t="shared" si="1"/>
        <v>0</v>
      </c>
    </row>
    <row r="51" spans="1:7" ht="15" x14ac:dyDescent="0.25">
      <c r="A51" s="249"/>
      <c r="B51" s="250"/>
      <c r="C51" s="252" t="s">
        <v>767</v>
      </c>
      <c r="D51" s="251"/>
      <c r="E51" s="247">
        <v>9</v>
      </c>
      <c r="F51" s="219"/>
      <c r="G51" s="256">
        <f t="shared" si="1"/>
        <v>0</v>
      </c>
    </row>
    <row r="52" spans="1:7" ht="15" x14ac:dyDescent="0.25">
      <c r="A52" s="249"/>
      <c r="B52" s="250"/>
      <c r="C52" s="252"/>
      <c r="D52" s="251"/>
      <c r="E52" s="247"/>
      <c r="F52" s="219"/>
      <c r="G52" s="256"/>
    </row>
    <row r="53" spans="1:7" ht="15.75" x14ac:dyDescent="0.25">
      <c r="A53" s="280"/>
      <c r="B53" s="280"/>
      <c r="C53" s="281" t="s">
        <v>768</v>
      </c>
      <c r="D53" s="281"/>
      <c r="E53" s="282"/>
      <c r="F53" s="283"/>
      <c r="G53" s="284">
        <f>SUBTOTAL(9,G54:G66)</f>
        <v>0</v>
      </c>
    </row>
    <row r="54" spans="1:7" ht="15.75" x14ac:dyDescent="0.25">
      <c r="A54" s="249"/>
      <c r="B54" s="250"/>
      <c r="C54" s="267" t="s">
        <v>732</v>
      </c>
      <c r="D54" s="247"/>
      <c r="E54" s="247"/>
      <c r="F54" s="247"/>
      <c r="G54" s="266"/>
    </row>
    <row r="55" spans="1:7" ht="15" x14ac:dyDescent="0.25">
      <c r="A55" s="249"/>
      <c r="B55" s="250"/>
      <c r="C55" s="252" t="s">
        <v>769</v>
      </c>
      <c r="D55" s="251"/>
      <c r="E55" s="247">
        <v>1</v>
      </c>
      <c r="F55" s="219"/>
      <c r="G55" s="256">
        <f>F55*E55</f>
        <v>0</v>
      </c>
    </row>
    <row r="56" spans="1:7" ht="15" x14ac:dyDescent="0.25">
      <c r="A56" s="249"/>
      <c r="B56" s="250"/>
      <c r="C56" s="252" t="s">
        <v>770</v>
      </c>
      <c r="D56" s="251"/>
      <c r="E56" s="247">
        <v>1</v>
      </c>
      <c r="F56" s="219"/>
      <c r="G56" s="256">
        <f>F56*E56</f>
        <v>0</v>
      </c>
    </row>
    <row r="57" spans="1:7" ht="15" x14ac:dyDescent="0.25">
      <c r="A57" s="249"/>
      <c r="B57" s="250"/>
      <c r="C57" s="252" t="s">
        <v>747</v>
      </c>
      <c r="D57" s="251"/>
      <c r="E57" s="247"/>
      <c r="F57" s="219"/>
      <c r="G57" s="256"/>
    </row>
    <row r="58" spans="1:7" ht="15" x14ac:dyDescent="0.25">
      <c r="A58" s="249"/>
      <c r="B58" s="250"/>
      <c r="C58" s="252" t="s">
        <v>769</v>
      </c>
      <c r="D58" s="251"/>
      <c r="E58" s="247">
        <v>1</v>
      </c>
      <c r="F58" s="219"/>
      <c r="G58" s="256">
        <f>F58*E58</f>
        <v>0</v>
      </c>
    </row>
    <row r="59" spans="1:7" ht="15" x14ac:dyDescent="0.25">
      <c r="A59" s="249"/>
      <c r="B59" s="250"/>
      <c r="C59" s="252" t="s">
        <v>770</v>
      </c>
      <c r="D59" s="251"/>
      <c r="E59" s="247">
        <v>1</v>
      </c>
      <c r="F59" s="219"/>
      <c r="G59" s="256">
        <f>F59*E59</f>
        <v>0</v>
      </c>
    </row>
    <row r="60" spans="1:7" ht="15" x14ac:dyDescent="0.25">
      <c r="A60" s="249"/>
      <c r="B60" s="250"/>
      <c r="C60" s="252" t="s">
        <v>749</v>
      </c>
      <c r="D60" s="251"/>
      <c r="E60" s="247"/>
      <c r="F60" s="219"/>
      <c r="G60" s="256"/>
    </row>
    <row r="61" spans="1:7" ht="15" x14ac:dyDescent="0.25">
      <c r="A61" s="249"/>
      <c r="B61" s="250"/>
      <c r="C61" s="252" t="s">
        <v>769</v>
      </c>
      <c r="D61" s="251"/>
      <c r="E61" s="247">
        <v>1</v>
      </c>
      <c r="F61" s="219"/>
      <c r="G61" s="256">
        <f>F61*E61</f>
        <v>0</v>
      </c>
    </row>
    <row r="62" spans="1:7" ht="15" x14ac:dyDescent="0.25">
      <c r="A62" s="249"/>
      <c r="B62" s="250"/>
      <c r="C62" s="252" t="s">
        <v>770</v>
      </c>
      <c r="D62" s="251"/>
      <c r="E62" s="247">
        <v>1</v>
      </c>
      <c r="F62" s="219"/>
      <c r="G62" s="256">
        <f>F62*E62</f>
        <v>0</v>
      </c>
    </row>
    <row r="63" spans="1:7" ht="15" x14ac:dyDescent="0.25">
      <c r="A63" s="249"/>
      <c r="B63" s="250"/>
      <c r="C63" s="252" t="s">
        <v>751</v>
      </c>
      <c r="D63" s="251"/>
      <c r="E63" s="247"/>
      <c r="F63" s="219"/>
      <c r="G63" s="256"/>
    </row>
    <row r="64" spans="1:7" ht="15" x14ac:dyDescent="0.25">
      <c r="A64" s="249"/>
      <c r="B64" s="250"/>
      <c r="C64" s="252" t="s">
        <v>769</v>
      </c>
      <c r="D64" s="251"/>
      <c r="E64" s="247">
        <v>1</v>
      </c>
      <c r="F64" s="219"/>
      <c r="G64" s="256">
        <f>F64*E64</f>
        <v>0</v>
      </c>
    </row>
    <row r="65" spans="1:7" ht="15" x14ac:dyDescent="0.25">
      <c r="A65" s="249"/>
      <c r="B65" s="250"/>
      <c r="C65" s="252" t="s">
        <v>770</v>
      </c>
      <c r="D65" s="251"/>
      <c r="E65" s="247">
        <v>1</v>
      </c>
      <c r="F65" s="219"/>
      <c r="G65" s="256">
        <f>F65*E65</f>
        <v>0</v>
      </c>
    </row>
    <row r="66" spans="1:7" ht="15" x14ac:dyDescent="0.25">
      <c r="A66" s="249"/>
      <c r="B66" s="250"/>
      <c r="C66" s="252"/>
      <c r="D66" s="251"/>
      <c r="E66" s="247"/>
      <c r="F66" s="219"/>
      <c r="G66" s="256"/>
    </row>
    <row r="67" spans="1:7" ht="15.75" x14ac:dyDescent="0.25">
      <c r="A67" s="280"/>
      <c r="B67" s="280"/>
      <c r="C67" s="281" t="s">
        <v>771</v>
      </c>
      <c r="D67" s="281"/>
      <c r="E67" s="282"/>
      <c r="F67" s="283"/>
      <c r="G67" s="284">
        <f>SUBTOTAL(9,G68:G77)</f>
        <v>0</v>
      </c>
    </row>
    <row r="68" spans="1:7" ht="15.75" x14ac:dyDescent="0.25">
      <c r="A68" s="249"/>
      <c r="B68" s="250"/>
      <c r="C68" s="267" t="s">
        <v>732</v>
      </c>
      <c r="D68" s="247"/>
      <c r="E68" s="247"/>
      <c r="F68" s="247"/>
      <c r="G68" s="266"/>
    </row>
    <row r="69" spans="1:7" ht="15" x14ac:dyDescent="0.25">
      <c r="A69" s="249"/>
      <c r="B69" s="250"/>
      <c r="C69" s="252" t="s">
        <v>772</v>
      </c>
      <c r="D69" s="251"/>
      <c r="E69" s="247">
        <v>1</v>
      </c>
      <c r="F69" s="219"/>
      <c r="G69" s="256">
        <f>F69*E69</f>
        <v>0</v>
      </c>
    </row>
    <row r="70" spans="1:7" ht="15.75" x14ac:dyDescent="0.25">
      <c r="A70" s="249"/>
      <c r="B70" s="250"/>
      <c r="C70" s="267" t="s">
        <v>747</v>
      </c>
      <c r="D70" s="247"/>
      <c r="E70" s="247"/>
      <c r="F70" s="247"/>
      <c r="G70" s="266"/>
    </row>
    <row r="71" spans="1:7" ht="15" x14ac:dyDescent="0.25">
      <c r="A71" s="249"/>
      <c r="B71" s="250"/>
      <c r="C71" s="252" t="s">
        <v>773</v>
      </c>
      <c r="D71" s="251"/>
      <c r="E71" s="247">
        <v>1</v>
      </c>
      <c r="F71" s="219"/>
      <c r="G71" s="256">
        <f>F71*E71</f>
        <v>0</v>
      </c>
    </row>
    <row r="72" spans="1:7" ht="15.75" x14ac:dyDescent="0.25">
      <c r="A72" s="249"/>
      <c r="B72" s="250"/>
      <c r="C72" s="267" t="s">
        <v>749</v>
      </c>
      <c r="D72" s="247"/>
      <c r="E72" s="247"/>
      <c r="F72" s="247"/>
      <c r="G72" s="266"/>
    </row>
    <row r="73" spans="1:7" ht="15" x14ac:dyDescent="0.25">
      <c r="A73" s="249"/>
      <c r="B73" s="250"/>
      <c r="C73" s="252" t="s">
        <v>774</v>
      </c>
      <c r="D73" s="251"/>
      <c r="E73" s="247">
        <v>1</v>
      </c>
      <c r="F73" s="219"/>
      <c r="G73" s="256">
        <f>F73*E73</f>
        <v>0</v>
      </c>
    </row>
    <row r="74" spans="1:7" ht="15.75" x14ac:dyDescent="0.25">
      <c r="A74" s="249"/>
      <c r="B74" s="250"/>
      <c r="C74" s="267" t="s">
        <v>751</v>
      </c>
      <c r="D74" s="247"/>
      <c r="E74" s="247"/>
      <c r="F74" s="247"/>
      <c r="G74" s="266"/>
    </row>
    <row r="75" spans="1:7" ht="15" x14ac:dyDescent="0.25">
      <c r="A75" s="249"/>
      <c r="B75" s="250"/>
      <c r="C75" s="252" t="s">
        <v>775</v>
      </c>
      <c r="D75" s="251"/>
      <c r="E75" s="247">
        <v>1</v>
      </c>
      <c r="F75" s="219"/>
      <c r="G75" s="256">
        <f>F75*E75</f>
        <v>0</v>
      </c>
    </row>
    <row r="76" spans="1:7" ht="15" x14ac:dyDescent="0.25">
      <c r="A76" s="249"/>
      <c r="B76" s="250"/>
      <c r="C76" s="252" t="s">
        <v>776</v>
      </c>
      <c r="D76" s="251"/>
      <c r="E76" s="247">
        <v>1</v>
      </c>
      <c r="F76" s="219"/>
      <c r="G76" s="256">
        <f>F76*E76</f>
        <v>0</v>
      </c>
    </row>
    <row r="77" spans="1:7" ht="15" x14ac:dyDescent="0.25">
      <c r="A77" s="249"/>
      <c r="B77" s="250"/>
      <c r="C77" s="252"/>
      <c r="D77" s="251"/>
      <c r="E77" s="247"/>
      <c r="F77" s="219"/>
      <c r="G77" s="256"/>
    </row>
    <row r="78" spans="1:7" ht="15.75" x14ac:dyDescent="0.25">
      <c r="A78" s="280"/>
      <c r="B78" s="280"/>
      <c r="C78" s="281" t="s">
        <v>777</v>
      </c>
      <c r="D78" s="281"/>
      <c r="E78" s="282"/>
      <c r="F78" s="283"/>
      <c r="G78" s="284">
        <f>SUBTOTAL(9,G79:G110)</f>
        <v>0</v>
      </c>
    </row>
    <row r="79" spans="1:7" ht="15.75" x14ac:dyDescent="0.25">
      <c r="A79" s="249"/>
      <c r="B79" s="250"/>
      <c r="C79" s="267" t="s">
        <v>732</v>
      </c>
      <c r="D79" s="247"/>
      <c r="E79" s="247"/>
      <c r="F79" s="247"/>
      <c r="G79" s="266"/>
    </row>
    <row r="80" spans="1:7" ht="15" x14ac:dyDescent="0.25">
      <c r="A80" s="249"/>
      <c r="B80" s="250"/>
      <c r="C80" s="252" t="s">
        <v>778</v>
      </c>
      <c r="D80" s="251"/>
      <c r="E80" s="247">
        <v>1</v>
      </c>
      <c r="F80" s="219"/>
      <c r="G80" s="256">
        <f t="shared" ref="G80:G86" si="2">F80*E80</f>
        <v>0</v>
      </c>
    </row>
    <row r="81" spans="1:7" ht="15" x14ac:dyDescent="0.25">
      <c r="A81" s="249"/>
      <c r="B81" s="250"/>
      <c r="C81" s="252" t="s">
        <v>779</v>
      </c>
      <c r="D81" s="251"/>
      <c r="E81" s="247">
        <v>1</v>
      </c>
      <c r="F81" s="219"/>
      <c r="G81" s="256">
        <f t="shared" si="2"/>
        <v>0</v>
      </c>
    </row>
    <row r="82" spans="1:7" ht="15" x14ac:dyDescent="0.25">
      <c r="A82" s="249"/>
      <c r="B82" s="250"/>
      <c r="C82" s="252" t="s">
        <v>780</v>
      </c>
      <c r="D82" s="251"/>
      <c r="E82" s="247">
        <v>1</v>
      </c>
      <c r="F82" s="219"/>
      <c r="G82" s="256">
        <f t="shared" si="2"/>
        <v>0</v>
      </c>
    </row>
    <row r="83" spans="1:7" ht="15" x14ac:dyDescent="0.25">
      <c r="A83" s="249"/>
      <c r="B83" s="250"/>
      <c r="C83" s="252" t="s">
        <v>781</v>
      </c>
      <c r="D83" s="251"/>
      <c r="E83" s="247">
        <v>1</v>
      </c>
      <c r="F83" s="219"/>
      <c r="G83" s="256">
        <f t="shared" si="2"/>
        <v>0</v>
      </c>
    </row>
    <row r="84" spans="1:7" ht="15" x14ac:dyDescent="0.25">
      <c r="A84" s="249"/>
      <c r="B84" s="250"/>
      <c r="C84" s="252" t="s">
        <v>782</v>
      </c>
      <c r="D84" s="251"/>
      <c r="E84" s="247">
        <v>1</v>
      </c>
      <c r="F84" s="219"/>
      <c r="G84" s="256">
        <f t="shared" si="2"/>
        <v>0</v>
      </c>
    </row>
    <row r="85" spans="1:7" ht="15" x14ac:dyDescent="0.25">
      <c r="A85" s="249"/>
      <c r="B85" s="250"/>
      <c r="C85" s="252" t="s">
        <v>783</v>
      </c>
      <c r="D85" s="251"/>
      <c r="E85" s="247">
        <v>1</v>
      </c>
      <c r="F85" s="219"/>
      <c r="G85" s="256">
        <f t="shared" si="2"/>
        <v>0</v>
      </c>
    </row>
    <row r="86" spans="1:7" ht="30" x14ac:dyDescent="0.25">
      <c r="A86" s="249"/>
      <c r="B86" s="250"/>
      <c r="C86" s="252" t="s">
        <v>786</v>
      </c>
      <c r="D86" s="251"/>
      <c r="E86" s="247">
        <v>1</v>
      </c>
      <c r="F86" s="219"/>
      <c r="G86" s="256">
        <f t="shared" si="2"/>
        <v>0</v>
      </c>
    </row>
    <row r="87" spans="1:7" ht="15.75" x14ac:dyDescent="0.25">
      <c r="A87" s="249"/>
      <c r="B87" s="250"/>
      <c r="C87" s="267" t="s">
        <v>747</v>
      </c>
      <c r="D87" s="247"/>
      <c r="E87" s="247"/>
      <c r="F87" s="247"/>
      <c r="G87" s="266"/>
    </row>
    <row r="88" spans="1:7" ht="15" x14ac:dyDescent="0.25">
      <c r="A88" s="249"/>
      <c r="B88" s="250"/>
      <c r="C88" s="252" t="s">
        <v>778</v>
      </c>
      <c r="D88" s="251"/>
      <c r="E88" s="247">
        <v>1</v>
      </c>
      <c r="F88" s="219"/>
      <c r="G88" s="256">
        <f t="shared" ref="G88:G94" si="3">F88*E88</f>
        <v>0</v>
      </c>
    </row>
    <row r="89" spans="1:7" ht="15" x14ac:dyDescent="0.25">
      <c r="A89" s="249"/>
      <c r="B89" s="250"/>
      <c r="C89" s="252"/>
      <c r="D89" s="251"/>
      <c r="E89" s="247"/>
      <c r="F89" s="219"/>
      <c r="G89" s="256"/>
    </row>
    <row r="90" spans="1:7" ht="15" x14ac:dyDescent="0.25">
      <c r="A90" s="249"/>
      <c r="B90" s="250"/>
      <c r="C90" s="252" t="s">
        <v>780</v>
      </c>
      <c r="D90" s="251"/>
      <c r="E90" s="247">
        <v>1</v>
      </c>
      <c r="F90" s="219"/>
      <c r="G90" s="256">
        <f t="shared" si="3"/>
        <v>0</v>
      </c>
    </row>
    <row r="91" spans="1:7" ht="15" x14ac:dyDescent="0.25">
      <c r="A91" s="249"/>
      <c r="B91" s="250"/>
      <c r="C91" s="252" t="s">
        <v>781</v>
      </c>
      <c r="D91" s="251"/>
      <c r="E91" s="247">
        <v>1</v>
      </c>
      <c r="F91" s="219"/>
      <c r="G91" s="256">
        <f t="shared" si="3"/>
        <v>0</v>
      </c>
    </row>
    <row r="92" spans="1:7" ht="15" x14ac:dyDescent="0.25">
      <c r="A92" s="249"/>
      <c r="B92" s="250"/>
      <c r="C92" s="252" t="s">
        <v>782</v>
      </c>
      <c r="D92" s="251"/>
      <c r="E92" s="247">
        <v>1</v>
      </c>
      <c r="F92" s="219"/>
      <c r="G92" s="256">
        <f t="shared" si="3"/>
        <v>0</v>
      </c>
    </row>
    <row r="93" spans="1:7" ht="15" x14ac:dyDescent="0.25">
      <c r="A93" s="249"/>
      <c r="B93" s="250"/>
      <c r="C93" s="252" t="s">
        <v>783</v>
      </c>
      <c r="D93" s="251"/>
      <c r="E93" s="247">
        <v>1</v>
      </c>
      <c r="F93" s="219"/>
      <c r="G93" s="256">
        <f t="shared" si="3"/>
        <v>0</v>
      </c>
    </row>
    <row r="94" spans="1:7" ht="15" x14ac:dyDescent="0.25">
      <c r="A94" s="249"/>
      <c r="B94" s="250"/>
      <c r="C94" s="252" t="s">
        <v>784</v>
      </c>
      <c r="D94" s="251"/>
      <c r="E94" s="247">
        <v>1</v>
      </c>
      <c r="F94" s="219"/>
      <c r="G94" s="256">
        <f t="shared" si="3"/>
        <v>0</v>
      </c>
    </row>
    <row r="95" spans="1:7" ht="15.75" x14ac:dyDescent="0.25">
      <c r="A95" s="249"/>
      <c r="B95" s="250"/>
      <c r="C95" s="267" t="s">
        <v>749</v>
      </c>
      <c r="D95" s="247"/>
      <c r="E95" s="247"/>
      <c r="F95" s="247"/>
      <c r="G95" s="266"/>
    </row>
    <row r="96" spans="1:7" ht="15" x14ac:dyDescent="0.25">
      <c r="A96" s="249"/>
      <c r="B96" s="250"/>
      <c r="C96" s="252" t="s">
        <v>778</v>
      </c>
      <c r="D96" s="251"/>
      <c r="E96" s="247">
        <v>1</v>
      </c>
      <c r="F96" s="219"/>
      <c r="G96" s="256">
        <f t="shared" ref="G96:G102" si="4">F96*E96</f>
        <v>0</v>
      </c>
    </row>
    <row r="97" spans="1:7" ht="15" x14ac:dyDescent="0.25">
      <c r="A97" s="249"/>
      <c r="B97" s="250"/>
      <c r="C97" s="252" t="s">
        <v>779</v>
      </c>
      <c r="D97" s="251"/>
      <c r="E97" s="247">
        <v>1</v>
      </c>
      <c r="F97" s="219"/>
      <c r="G97" s="256">
        <f t="shared" si="4"/>
        <v>0</v>
      </c>
    </row>
    <row r="98" spans="1:7" ht="15" x14ac:dyDescent="0.25">
      <c r="A98" s="249"/>
      <c r="B98" s="250"/>
      <c r="C98" s="252" t="s">
        <v>780</v>
      </c>
      <c r="D98" s="251"/>
      <c r="E98" s="247">
        <v>1</v>
      </c>
      <c r="F98" s="219"/>
      <c r="G98" s="256">
        <f t="shared" si="4"/>
        <v>0</v>
      </c>
    </row>
    <row r="99" spans="1:7" ht="15" x14ac:dyDescent="0.25">
      <c r="A99" s="249"/>
      <c r="B99" s="250"/>
      <c r="C99" s="252" t="s">
        <v>781</v>
      </c>
      <c r="D99" s="251"/>
      <c r="E99" s="247">
        <v>1</v>
      </c>
      <c r="F99" s="219"/>
      <c r="G99" s="256">
        <f t="shared" si="4"/>
        <v>0</v>
      </c>
    </row>
    <row r="100" spans="1:7" ht="15" x14ac:dyDescent="0.25">
      <c r="A100" s="249"/>
      <c r="B100" s="250"/>
      <c r="C100" s="252"/>
      <c r="D100" s="251"/>
      <c r="E100" s="247"/>
      <c r="F100" s="219"/>
      <c r="G100" s="256"/>
    </row>
    <row r="101" spans="1:7" ht="15" x14ac:dyDescent="0.25">
      <c r="A101" s="249"/>
      <c r="B101" s="250"/>
      <c r="C101" s="252" t="s">
        <v>783</v>
      </c>
      <c r="D101" s="251"/>
      <c r="E101" s="247">
        <v>1</v>
      </c>
      <c r="F101" s="219"/>
      <c r="G101" s="256">
        <f t="shared" si="4"/>
        <v>0</v>
      </c>
    </row>
    <row r="102" spans="1:7" ht="15" x14ac:dyDescent="0.25">
      <c r="A102" s="249"/>
      <c r="B102" s="250"/>
      <c r="C102" s="252" t="s">
        <v>784</v>
      </c>
      <c r="D102" s="251"/>
      <c r="E102" s="247">
        <v>1</v>
      </c>
      <c r="F102" s="219"/>
      <c r="G102" s="256">
        <f t="shared" si="4"/>
        <v>0</v>
      </c>
    </row>
    <row r="103" spans="1:7" ht="15.75" x14ac:dyDescent="0.25">
      <c r="A103" s="249"/>
      <c r="B103" s="250"/>
      <c r="C103" s="267" t="s">
        <v>751</v>
      </c>
      <c r="D103" s="247"/>
      <c r="E103" s="247"/>
      <c r="F103" s="247"/>
      <c r="G103" s="266"/>
    </row>
    <row r="104" spans="1:7" ht="15" x14ac:dyDescent="0.25">
      <c r="A104" s="249"/>
      <c r="B104" s="250"/>
      <c r="C104" s="252" t="s">
        <v>778</v>
      </c>
      <c r="D104" s="251"/>
      <c r="E104" s="247">
        <v>1</v>
      </c>
      <c r="F104" s="219"/>
      <c r="G104" s="256">
        <f t="shared" ref="G104:G110" si="5">F104*E104</f>
        <v>0</v>
      </c>
    </row>
    <row r="105" spans="1:7" ht="15" x14ac:dyDescent="0.25">
      <c r="A105" s="249"/>
      <c r="B105" s="250"/>
      <c r="C105" s="252" t="s">
        <v>779</v>
      </c>
      <c r="D105" s="251"/>
      <c r="E105" s="247">
        <v>1</v>
      </c>
      <c r="F105" s="219"/>
      <c r="G105" s="256">
        <f t="shared" si="5"/>
        <v>0</v>
      </c>
    </row>
    <row r="106" spans="1:7" ht="15" x14ac:dyDescent="0.25">
      <c r="A106" s="249"/>
      <c r="B106" s="250"/>
      <c r="C106" s="252" t="s">
        <v>780</v>
      </c>
      <c r="D106" s="251"/>
      <c r="E106" s="247">
        <v>1</v>
      </c>
      <c r="F106" s="219"/>
      <c r="G106" s="256">
        <f t="shared" si="5"/>
        <v>0</v>
      </c>
    </row>
    <row r="107" spans="1:7" ht="15" x14ac:dyDescent="0.25">
      <c r="A107" s="249"/>
      <c r="B107" s="250"/>
      <c r="C107" s="252" t="s">
        <v>781</v>
      </c>
      <c r="D107" s="251"/>
      <c r="E107" s="247">
        <v>1</v>
      </c>
      <c r="F107" s="219"/>
      <c r="G107" s="256">
        <f t="shared" si="5"/>
        <v>0</v>
      </c>
    </row>
    <row r="108" spans="1:7" ht="15" x14ac:dyDescent="0.25">
      <c r="A108" s="249"/>
      <c r="B108" s="250"/>
      <c r="C108" s="252" t="s">
        <v>782</v>
      </c>
      <c r="D108" s="251"/>
      <c r="E108" s="247">
        <v>1</v>
      </c>
      <c r="F108" s="219"/>
      <c r="G108" s="256">
        <f t="shared" si="5"/>
        <v>0</v>
      </c>
    </row>
    <row r="109" spans="1:7" ht="15" x14ac:dyDescent="0.25">
      <c r="A109" s="249"/>
      <c r="B109" s="250"/>
      <c r="C109" s="252" t="s">
        <v>783</v>
      </c>
      <c r="D109" s="251"/>
      <c r="E109" s="247">
        <v>1</v>
      </c>
      <c r="F109" s="219"/>
      <c r="G109" s="256">
        <f t="shared" si="5"/>
        <v>0</v>
      </c>
    </row>
    <row r="110" spans="1:7" ht="15.75" thickBot="1" x14ac:dyDescent="0.3">
      <c r="A110" s="249"/>
      <c r="B110" s="250"/>
      <c r="C110" s="252" t="s">
        <v>784</v>
      </c>
      <c r="D110" s="251"/>
      <c r="E110" s="247">
        <v>1</v>
      </c>
      <c r="F110" s="219"/>
      <c r="G110" s="256">
        <f t="shared" si="5"/>
        <v>0</v>
      </c>
    </row>
    <row r="111" spans="1:7" ht="21.75" thickTop="1" thickBot="1" x14ac:dyDescent="0.35">
      <c r="A111" s="273"/>
      <c r="B111" s="274"/>
      <c r="C111" s="275" t="s">
        <v>785</v>
      </c>
      <c r="D111" s="275"/>
      <c r="E111" s="276"/>
      <c r="F111" s="277"/>
      <c r="G111" s="278">
        <f>SUBTOTAL(9,G5:G110)</f>
        <v>0</v>
      </c>
    </row>
    <row r="112" spans="1:7" ht="13.5" thickTop="1" x14ac:dyDescent="0.2">
      <c r="C112" s="269"/>
      <c r="D112" s="269"/>
      <c r="F112" s="270"/>
      <c r="G112" s="270"/>
    </row>
  </sheetData>
  <pageMargins left="0.70866141732283472" right="0.70866141732283472" top="0.78740157480314965" bottom="0.78740157480314965" header="0.31496062992125984" footer="0.31496062992125984"/>
  <pageSetup paperSize="9" scale="85" fitToHeight="0" orientation="portrait" blackAndWhite="1" verticalDpi="0" r:id="rId1"/>
  <headerFooter>
    <oddHeader>&amp;A</oddHeader>
    <oddFooter>Stránka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outlinePr showOutlineSymbols="0"/>
    <pageSetUpPr fitToPage="1"/>
  </sheetPr>
  <dimension ref="A1:L79"/>
  <sheetViews>
    <sheetView showOutlineSymbols="0" workbookViewId="0">
      <selection activeCell="H44" sqref="H44"/>
    </sheetView>
  </sheetViews>
  <sheetFormatPr defaultColWidth="13.28515625" defaultRowHeight="12.75" outlineLevelRow="1" x14ac:dyDescent="0.2"/>
  <cols>
    <col min="1" max="1" width="6.85546875" customWidth="1"/>
    <col min="2" max="4" width="13.28515625" customWidth="1"/>
    <col min="5" max="5" width="29.7109375" customWidth="1"/>
    <col min="6" max="6" width="15.140625" bestFit="1" customWidth="1"/>
    <col min="7" max="7" width="13.28515625" collapsed="1"/>
    <col min="8" max="8" width="16.28515625" bestFit="1" customWidth="1"/>
    <col min="9" max="9" width="16.140625" customWidth="1"/>
    <col min="10" max="10" width="16.85546875" bestFit="1" customWidth="1"/>
  </cols>
  <sheetData>
    <row r="1" spans="1:6" ht="16.5" thickBot="1" x14ac:dyDescent="0.3">
      <c r="A1" s="198" t="str">
        <f>rozpočet!A1</f>
        <v>Stavba:   Dostavba a stavební úpravy ZŠ Praha - Ďáblice</v>
      </c>
      <c r="B1" s="199"/>
      <c r="C1" s="199"/>
      <c r="D1" s="196"/>
      <c r="E1" s="196"/>
      <c r="F1" s="197"/>
    </row>
    <row r="2" spans="1:6" ht="12.95" customHeight="1" x14ac:dyDescent="0.2">
      <c r="A2" s="883" t="s">
        <v>8</v>
      </c>
      <c r="B2" s="884"/>
      <c r="C2" s="884"/>
      <c r="D2" s="884"/>
      <c r="E2" s="884"/>
      <c r="F2" s="884"/>
    </row>
    <row r="3" spans="1:6" ht="13.7" customHeight="1" thickBot="1" x14ac:dyDescent="0.25">
      <c r="A3" s="885"/>
      <c r="B3" s="886"/>
      <c r="C3" s="886"/>
      <c r="D3" s="886"/>
      <c r="E3" s="886"/>
      <c r="F3" s="886"/>
    </row>
    <row r="4" spans="1:6" ht="13.5" outlineLevel="1" thickBot="1" x14ac:dyDescent="0.25">
      <c r="A4" s="195" t="s">
        <v>10</v>
      </c>
      <c r="B4" s="196"/>
      <c r="C4" s="196"/>
      <c r="D4" s="196"/>
      <c r="E4" s="196"/>
      <c r="F4" s="197" t="s">
        <v>9</v>
      </c>
    </row>
    <row r="5" spans="1:6" outlineLevel="1" x14ac:dyDescent="0.2">
      <c r="A5" s="14"/>
      <c r="B5" s="7" t="str">
        <f>rozpočet!D9</f>
        <v xml:space="preserve">Zemní práce   </v>
      </c>
      <c r="C5" s="7"/>
      <c r="D5" s="7"/>
      <c r="E5" s="8"/>
      <c r="F5" s="9">
        <f>rozpočet!H9</f>
        <v>0</v>
      </c>
    </row>
    <row r="6" spans="1:6" outlineLevel="1" x14ac:dyDescent="0.2">
      <c r="A6" s="15"/>
      <c r="B6" s="10" t="str">
        <f>rozpočet!D29</f>
        <v xml:space="preserve">Zakládání   </v>
      </c>
      <c r="C6" s="10"/>
      <c r="D6" s="10"/>
      <c r="E6" s="11"/>
      <c r="F6" s="12">
        <f>rozpočet!H29</f>
        <v>0</v>
      </c>
    </row>
    <row r="7" spans="1:6" outlineLevel="1" x14ac:dyDescent="0.2">
      <c r="A7" s="15"/>
      <c r="B7" s="10" t="str">
        <f>rozpočet!D61</f>
        <v xml:space="preserve">Svislé a kompletní konstrukce   </v>
      </c>
      <c r="C7" s="10"/>
      <c r="D7" s="10"/>
      <c r="E7" s="11"/>
      <c r="F7" s="12">
        <f>rozpočet!H61</f>
        <v>0</v>
      </c>
    </row>
    <row r="8" spans="1:6" outlineLevel="1" x14ac:dyDescent="0.2">
      <c r="A8" s="15"/>
      <c r="B8" s="10" t="str">
        <f>rozpočet!D294</f>
        <v xml:space="preserve">Vodorovné konstrukce   </v>
      </c>
      <c r="C8" s="10"/>
      <c r="D8" s="10"/>
      <c r="E8" s="11"/>
      <c r="F8" s="34">
        <f>rozpočet!H294</f>
        <v>0</v>
      </c>
    </row>
    <row r="9" spans="1:6" outlineLevel="1" x14ac:dyDescent="0.2">
      <c r="A9" s="15"/>
      <c r="B9" s="10" t="str">
        <f>rozpočet!D381</f>
        <v xml:space="preserve">Komunikace pozemní   </v>
      </c>
      <c r="C9" s="10"/>
      <c r="D9" s="10"/>
      <c r="E9" s="11"/>
      <c r="F9" s="12">
        <f>rozpočet!H381</f>
        <v>0</v>
      </c>
    </row>
    <row r="10" spans="1:6" outlineLevel="1" x14ac:dyDescent="0.2">
      <c r="A10" s="15"/>
      <c r="B10" s="10" t="str">
        <f>rozpočet!D398</f>
        <v xml:space="preserve">Úpravy povrchů, podlahy a osazování výplní   </v>
      </c>
      <c r="C10" s="10"/>
      <c r="D10" s="10"/>
      <c r="E10" s="11"/>
      <c r="F10" s="12">
        <f>rozpočet!H398</f>
        <v>0</v>
      </c>
    </row>
    <row r="11" spans="1:6" outlineLevel="1" x14ac:dyDescent="0.2">
      <c r="A11" s="15"/>
      <c r="B11" s="10" t="str">
        <f>rozpočet!D518</f>
        <v xml:space="preserve">Trubní vedení   </v>
      </c>
      <c r="C11" s="10"/>
      <c r="D11" s="10"/>
      <c r="E11" s="11"/>
      <c r="F11" s="12">
        <f>rozpočet!H518</f>
        <v>0</v>
      </c>
    </row>
    <row r="12" spans="1:6" outlineLevel="1" x14ac:dyDescent="0.2">
      <c r="A12" s="15"/>
      <c r="B12" s="10" t="str">
        <f>rozpočet!D520</f>
        <v xml:space="preserve">Ostatní konstrukce a práce, bourání   </v>
      </c>
      <c r="C12" s="10"/>
      <c r="D12" s="10"/>
      <c r="E12" s="11"/>
      <c r="F12" s="12">
        <f>rozpočet!H520</f>
        <v>0</v>
      </c>
    </row>
    <row r="13" spans="1:6" outlineLevel="1" x14ac:dyDescent="0.2">
      <c r="A13" s="15"/>
      <c r="B13" s="10" t="str">
        <f>rozpočet!D695</f>
        <v xml:space="preserve">Přesun sutě   </v>
      </c>
      <c r="C13" s="10"/>
      <c r="D13" s="10"/>
      <c r="E13" s="11"/>
      <c r="F13" s="12">
        <f>rozpočet!H695</f>
        <v>0</v>
      </c>
    </row>
    <row r="14" spans="1:6" outlineLevel="1" x14ac:dyDescent="0.2">
      <c r="A14" s="15"/>
      <c r="B14" s="10" t="str">
        <f>rozpočet!D708</f>
        <v xml:space="preserve">Přesun hmot   </v>
      </c>
      <c r="C14" s="10"/>
      <c r="D14" s="10"/>
      <c r="E14" s="11"/>
      <c r="F14" s="12">
        <f>rozpočet!H708</f>
        <v>0</v>
      </c>
    </row>
    <row r="15" spans="1:6" outlineLevel="1" x14ac:dyDescent="0.2">
      <c r="A15" s="15"/>
      <c r="B15" s="10"/>
      <c r="C15" s="10"/>
      <c r="D15" s="10"/>
      <c r="E15" s="11"/>
      <c r="F15" s="12"/>
    </row>
    <row r="16" spans="1:6" ht="13.5" outlineLevel="1" thickBot="1" x14ac:dyDescent="0.25">
      <c r="A16" s="15"/>
      <c r="B16" s="10"/>
      <c r="C16" s="10"/>
      <c r="D16" s="10"/>
      <c r="E16" s="11"/>
      <c r="F16" s="12"/>
    </row>
    <row r="17" spans="1:6" ht="13.5" thickBot="1" x14ac:dyDescent="0.25">
      <c r="A17" s="184" t="s">
        <v>11</v>
      </c>
      <c r="B17" s="185"/>
      <c r="C17" s="185"/>
      <c r="D17" s="185"/>
      <c r="E17" s="186"/>
      <c r="F17" s="187">
        <f>SUM(F5:F16)</f>
        <v>0</v>
      </c>
    </row>
    <row r="18" spans="1:6" ht="13.5" thickBot="1" x14ac:dyDescent="0.25">
      <c r="A18" s="28"/>
      <c r="B18" s="6"/>
      <c r="C18" s="6"/>
      <c r="D18" s="6"/>
      <c r="E18" s="6"/>
      <c r="F18" s="6"/>
    </row>
    <row r="19" spans="1:6" outlineLevel="1" x14ac:dyDescent="0.2">
      <c r="A19" s="191" t="s">
        <v>12</v>
      </c>
      <c r="B19" s="192"/>
      <c r="C19" s="192"/>
      <c r="D19" s="192"/>
      <c r="E19" s="193"/>
      <c r="F19" s="194"/>
    </row>
    <row r="20" spans="1:6" outlineLevel="1" x14ac:dyDescent="0.2">
      <c r="A20" s="15"/>
      <c r="B20" s="10" t="str">
        <f>rozpočet!D711</f>
        <v xml:space="preserve">Izolace proti vodě, vlhkosti a plynům   </v>
      </c>
      <c r="C20" s="10"/>
      <c r="D20" s="10"/>
      <c r="E20" s="11"/>
      <c r="F20" s="12">
        <f>rozpočet!H711</f>
        <v>0</v>
      </c>
    </row>
    <row r="21" spans="1:6" outlineLevel="1" x14ac:dyDescent="0.2">
      <c r="A21" s="15"/>
      <c r="B21" s="10" t="str">
        <f>rozpočet!D756</f>
        <v xml:space="preserve">Povlakové krytiny   </v>
      </c>
      <c r="C21" s="10"/>
      <c r="D21" s="10"/>
      <c r="E21" s="11"/>
      <c r="F21" s="12">
        <f>rozpočet!H756</f>
        <v>0</v>
      </c>
    </row>
    <row r="22" spans="1:6" outlineLevel="1" x14ac:dyDescent="0.2">
      <c r="A22" s="15"/>
      <c r="B22" s="10" t="str">
        <f>rozpočet!D775</f>
        <v xml:space="preserve">Izolace tepelné   </v>
      </c>
      <c r="C22" s="10"/>
      <c r="D22" s="10"/>
      <c r="E22" s="11"/>
      <c r="F22" s="12">
        <f>rozpočet!H775</f>
        <v>0</v>
      </c>
    </row>
    <row r="23" spans="1:6" outlineLevel="1" x14ac:dyDescent="0.2">
      <c r="A23" s="15"/>
      <c r="B23" s="31" t="str">
        <f>rozpočet!D846</f>
        <v xml:space="preserve">Akustická a protiotřesová opatření   </v>
      </c>
      <c r="C23" s="10"/>
      <c r="D23" s="10"/>
      <c r="E23" s="11"/>
      <c r="F23" s="12">
        <f>rozpočet!H846</f>
        <v>0</v>
      </c>
    </row>
    <row r="24" spans="1:6" outlineLevel="1" x14ac:dyDescent="0.2">
      <c r="A24" s="15"/>
      <c r="B24" s="10" t="str">
        <f>rozpočet!D862</f>
        <v xml:space="preserve">Zdravotechnika - zařizovací předměty   </v>
      </c>
      <c r="C24" s="10"/>
      <c r="D24" s="10"/>
      <c r="E24" s="11"/>
      <c r="F24" s="12">
        <f>rozpočet!H862+SANITA!K531</f>
        <v>4024</v>
      </c>
    </row>
    <row r="25" spans="1:6" outlineLevel="1" x14ac:dyDescent="0.2">
      <c r="A25" s="15"/>
      <c r="B25" s="31" t="s">
        <v>2479</v>
      </c>
      <c r="C25" s="10"/>
      <c r="D25" s="10"/>
      <c r="E25" s="11"/>
      <c r="F25" s="12">
        <f>TOPENÍ!G240</f>
        <v>0</v>
      </c>
    </row>
    <row r="26" spans="1:6" outlineLevel="1" x14ac:dyDescent="0.2">
      <c r="A26" s="15"/>
      <c r="B26" s="10" t="str">
        <f>rozpočet!D869</f>
        <v xml:space="preserve">Konstrukce tesařské   </v>
      </c>
      <c r="C26" s="10"/>
      <c r="D26" s="10"/>
      <c r="E26" s="11"/>
      <c r="F26" s="12">
        <f>rozpočet!H869</f>
        <v>0</v>
      </c>
    </row>
    <row r="27" spans="1:6" outlineLevel="1" x14ac:dyDescent="0.2">
      <c r="A27" s="15"/>
      <c r="B27" s="10" t="str">
        <f>rozpočet!D900</f>
        <v xml:space="preserve">Konstrukce suché výstavby   </v>
      </c>
      <c r="C27" s="10"/>
      <c r="D27" s="10"/>
      <c r="E27" s="11"/>
      <c r="F27" s="12">
        <f>rozpočet!H900</f>
        <v>0</v>
      </c>
    </row>
    <row r="28" spans="1:6" outlineLevel="1" x14ac:dyDescent="0.2">
      <c r="A28" s="15"/>
      <c r="B28" s="10" t="str">
        <f>rozpočet!D930</f>
        <v xml:space="preserve">Krytina skládaná   </v>
      </c>
      <c r="C28" s="10"/>
      <c r="D28" s="10"/>
      <c r="E28" s="11"/>
      <c r="F28" s="12">
        <f>rozpočet!H930</f>
        <v>0</v>
      </c>
    </row>
    <row r="29" spans="1:6" outlineLevel="1" x14ac:dyDescent="0.2">
      <c r="A29" s="15"/>
      <c r="B29" s="10" t="str">
        <f>rozpočet!D940</f>
        <v xml:space="preserve">Konstrukce truhlářské   </v>
      </c>
      <c r="C29" s="10"/>
      <c r="D29" s="10"/>
      <c r="E29" s="11"/>
      <c r="F29" s="12">
        <f>rozpočet!H940</f>
        <v>0</v>
      </c>
    </row>
    <row r="30" spans="1:6" outlineLevel="1" x14ac:dyDescent="0.2">
      <c r="A30" s="15"/>
      <c r="B30" s="10" t="str">
        <f>rozpočet!D944</f>
        <v xml:space="preserve">Konstrukce zámečnické   </v>
      </c>
      <c r="C30" s="10"/>
      <c r="D30" s="10"/>
      <c r="E30" s="11"/>
      <c r="F30" s="12">
        <f>rozpočet!H944</f>
        <v>0</v>
      </c>
    </row>
    <row r="31" spans="1:6" outlineLevel="1" x14ac:dyDescent="0.2">
      <c r="A31" s="15"/>
      <c r="B31" s="10" t="str">
        <f>rozpočet!D957</f>
        <v xml:space="preserve">Podlahy z dlaždic   </v>
      </c>
      <c r="C31" s="10"/>
      <c r="D31" s="10"/>
      <c r="E31" s="11"/>
      <c r="F31" s="12">
        <f>rozpočet!H957</f>
        <v>0</v>
      </c>
    </row>
    <row r="32" spans="1:6" outlineLevel="1" x14ac:dyDescent="0.2">
      <c r="A32" s="15"/>
      <c r="B32" s="10" t="str">
        <f>rozpočet!D968</f>
        <v xml:space="preserve">Podlahy z litého teraca   </v>
      </c>
      <c r="C32" s="10"/>
      <c r="D32" s="10"/>
      <c r="E32" s="11"/>
      <c r="F32" s="12">
        <f>rozpočet!H968</f>
        <v>0</v>
      </c>
    </row>
    <row r="33" spans="1:7" outlineLevel="1" x14ac:dyDescent="0.2">
      <c r="A33" s="15"/>
      <c r="B33" s="10" t="str">
        <f>rozpočet!D974</f>
        <v xml:space="preserve">Podlahy skládané (parkety, vlysy, lamely aj.)   </v>
      </c>
      <c r="C33" s="10"/>
      <c r="D33" s="10"/>
      <c r="E33" s="11"/>
      <c r="F33" s="12">
        <f>rozpočet!H974</f>
        <v>0</v>
      </c>
    </row>
    <row r="34" spans="1:7" outlineLevel="1" x14ac:dyDescent="0.2">
      <c r="A34" s="15"/>
      <c r="B34" s="10" t="str">
        <f>rozpočet!D992</f>
        <v xml:space="preserve">Podlahy povlakové   </v>
      </c>
      <c r="C34" s="10"/>
      <c r="D34" s="10"/>
      <c r="E34" s="11"/>
      <c r="F34" s="12">
        <f>rozpočet!H992</f>
        <v>0</v>
      </c>
    </row>
    <row r="35" spans="1:7" outlineLevel="1" x14ac:dyDescent="0.2">
      <c r="A35" s="15"/>
      <c r="B35" s="10" t="str">
        <f>rozpočet!D1007</f>
        <v xml:space="preserve">Podlahy lité   </v>
      </c>
      <c r="C35" s="10"/>
      <c r="D35" s="10"/>
      <c r="E35" s="11"/>
      <c r="F35" s="12">
        <f>rozpočet!H1007</f>
        <v>0</v>
      </c>
    </row>
    <row r="36" spans="1:7" outlineLevel="1" x14ac:dyDescent="0.2">
      <c r="A36" s="15"/>
      <c r="B36" s="10" t="str">
        <f>rozpočet!D1013</f>
        <v xml:space="preserve">Dokončovací práce - obklady   </v>
      </c>
      <c r="C36" s="10"/>
      <c r="D36" s="10"/>
      <c r="E36" s="11"/>
      <c r="F36" s="12">
        <f>rozpočet!H1013</f>
        <v>0</v>
      </c>
    </row>
    <row r="37" spans="1:7" outlineLevel="1" x14ac:dyDescent="0.2">
      <c r="A37" s="15"/>
      <c r="B37" s="10" t="str">
        <f>rozpočet!D1023</f>
        <v xml:space="preserve">Dokončovací práce - nátěry   </v>
      </c>
      <c r="C37" s="10"/>
      <c r="D37" s="10"/>
      <c r="E37" s="11"/>
      <c r="F37" s="12">
        <f>rozpočet!H1023</f>
        <v>0</v>
      </c>
    </row>
    <row r="38" spans="1:7" outlineLevel="1" x14ac:dyDescent="0.2">
      <c r="A38" s="15"/>
      <c r="B38" s="10" t="str">
        <f>rozpočet!D1032</f>
        <v xml:space="preserve">Dokončovací práce - malby a tapety   </v>
      </c>
      <c r="C38" s="10"/>
      <c r="D38" s="10"/>
      <c r="E38" s="11"/>
      <c r="F38" s="12">
        <f>rozpočet!H1032</f>
        <v>0</v>
      </c>
    </row>
    <row r="39" spans="1:7" outlineLevel="1" x14ac:dyDescent="0.2">
      <c r="A39" s="15"/>
      <c r="B39" s="733" t="str">
        <f>' TABULKY VÝROBKŮ'!C58</f>
        <v>DVEŘE</v>
      </c>
      <c r="C39" s="733"/>
      <c r="D39" s="734" t="s">
        <v>2478</v>
      </c>
      <c r="E39" s="735"/>
      <c r="F39" s="12">
        <f>' TABULKY VÝROBKŮ'!G58</f>
        <v>0</v>
      </c>
    </row>
    <row r="40" spans="1:7" outlineLevel="1" x14ac:dyDescent="0.2">
      <c r="A40" s="15"/>
      <c r="B40" s="733" t="str">
        <f>' TABULKY VÝROBKŮ'!C100</f>
        <v>OKNA</v>
      </c>
      <c r="C40" s="733"/>
      <c r="D40" s="734" t="s">
        <v>2478</v>
      </c>
      <c r="E40" s="735"/>
      <c r="F40" s="12">
        <f>' TABULKY VÝROBKŮ'!G100</f>
        <v>0</v>
      </c>
    </row>
    <row r="41" spans="1:7" outlineLevel="1" x14ac:dyDescent="0.2">
      <c r="A41" s="15"/>
      <c r="B41" s="733" t="str">
        <f>' TABULKY VÝROBKŮ'!C116</f>
        <v>KAMENICKÉ PRÁCE</v>
      </c>
      <c r="C41" s="733"/>
      <c r="D41" s="734" t="s">
        <v>2478</v>
      </c>
      <c r="E41" s="735"/>
      <c r="F41" s="12">
        <f>' TABULKY VÝROBKŮ'!G116</f>
        <v>0</v>
      </c>
    </row>
    <row r="42" spans="1:7" outlineLevel="1" x14ac:dyDescent="0.2">
      <c r="A42" s="15"/>
      <c r="B42" s="733" t="str">
        <f>' TABULKY VÝROBKŮ'!C161</f>
        <v>OSTATNÍ VÝROBKY</v>
      </c>
      <c r="C42" s="733"/>
      <c r="D42" s="734" t="s">
        <v>2478</v>
      </c>
      <c r="E42" s="735"/>
      <c r="F42" s="12">
        <f>' TABULKY VÝROBKŮ'!G161</f>
        <v>0</v>
      </c>
    </row>
    <row r="43" spans="1:7" outlineLevel="1" x14ac:dyDescent="0.2">
      <c r="A43" s="15"/>
      <c r="B43" s="733" t="str">
        <f>' TABULKY VÝROBKŮ'!C204</f>
        <v>TRUHLÁŘSKÉ VÝROBKY</v>
      </c>
      <c r="C43" s="733"/>
      <c r="D43" s="734" t="s">
        <v>2478</v>
      </c>
      <c r="E43" s="735"/>
      <c r="F43" s="12">
        <f>' TABULKY VÝROBKŮ'!G204</f>
        <v>0</v>
      </c>
    </row>
    <row r="44" spans="1:7" outlineLevel="1" x14ac:dyDescent="0.2">
      <c r="A44" s="15"/>
      <c r="B44" s="733" t="str">
        <f>' TABULKY VÝROBKŮ'!C277</f>
        <v>ZÁMEČNICKÉ  VÝROBKY</v>
      </c>
      <c r="C44" s="733"/>
      <c r="D44" s="734" t="s">
        <v>2478</v>
      </c>
      <c r="E44" s="735"/>
      <c r="F44" s="12">
        <f>' TABULKY VÝROBKŮ'!G277</f>
        <v>0</v>
      </c>
    </row>
    <row r="45" spans="1:7" outlineLevel="1" x14ac:dyDescent="0.2">
      <c r="A45" s="15"/>
      <c r="B45" s="733" t="str">
        <f>' TABULKY VÝROBKŮ'!C319</f>
        <v>KLEMPÍŘSKÉ  VÝROBKY</v>
      </c>
      <c r="C45" s="733"/>
      <c r="D45" s="734" t="s">
        <v>2478</v>
      </c>
      <c r="E45" s="735"/>
      <c r="F45" s="12">
        <f>' TABULKY VÝROBKŮ'!G319</f>
        <v>0</v>
      </c>
    </row>
    <row r="46" spans="1:7" ht="13.5" outlineLevel="1" thickBot="1" x14ac:dyDescent="0.25">
      <c r="A46" s="15"/>
      <c r="B46" s="733"/>
      <c r="C46" s="733"/>
      <c r="D46" s="733"/>
      <c r="E46" s="735"/>
      <c r="F46" s="12"/>
    </row>
    <row r="47" spans="1:7" ht="13.5" thickBot="1" x14ac:dyDescent="0.25">
      <c r="A47" s="184" t="s">
        <v>13</v>
      </c>
      <c r="B47" s="185"/>
      <c r="C47" s="185"/>
      <c r="D47" s="185"/>
      <c r="E47" s="186"/>
      <c r="F47" s="190">
        <f>SUM(F20:F46)</f>
        <v>4024</v>
      </c>
      <c r="G47" s="29"/>
    </row>
    <row r="48" spans="1:7" ht="13.5" thickBot="1" x14ac:dyDescent="0.25">
      <c r="A48" s="28"/>
      <c r="B48" s="6"/>
      <c r="C48" s="6"/>
      <c r="D48" s="6"/>
      <c r="E48" s="6"/>
      <c r="F48" s="6"/>
    </row>
    <row r="49" spans="1:10" ht="13.5" outlineLevel="1" thickBot="1" x14ac:dyDescent="0.25">
      <c r="A49" s="2" t="s">
        <v>18</v>
      </c>
      <c r="B49" s="3"/>
      <c r="C49" s="3"/>
      <c r="D49" s="3"/>
      <c r="E49" s="4"/>
      <c r="F49" s="5"/>
    </row>
    <row r="50" spans="1:10" outlineLevel="1" x14ac:dyDescent="0.2">
      <c r="A50" s="14"/>
      <c r="B50" s="439" t="s">
        <v>1388</v>
      </c>
      <c r="C50" s="7"/>
      <c r="D50" s="7"/>
      <c r="E50" s="8"/>
      <c r="F50" s="9">
        <f>ELEKTRO!G440</f>
        <v>0</v>
      </c>
    </row>
    <row r="51" spans="1:10" outlineLevel="1" x14ac:dyDescent="0.2">
      <c r="A51" s="14"/>
      <c r="B51" s="439" t="s">
        <v>1389</v>
      </c>
      <c r="C51" s="7"/>
      <c r="D51" s="7"/>
      <c r="E51" s="8"/>
      <c r="F51" s="9">
        <f>SLABOPROUD!H4</f>
        <v>0</v>
      </c>
    </row>
    <row r="52" spans="1:10" outlineLevel="1" x14ac:dyDescent="0.2">
      <c r="A52" s="14"/>
      <c r="B52" s="439" t="s">
        <v>108</v>
      </c>
      <c r="C52" s="7"/>
      <c r="D52" s="7"/>
      <c r="E52" s="8"/>
      <c r="F52" s="9">
        <f>MAR!G111</f>
        <v>0</v>
      </c>
    </row>
    <row r="53" spans="1:10" outlineLevel="1" x14ac:dyDescent="0.2">
      <c r="A53" s="15"/>
      <c r="B53" s="10" t="s">
        <v>15</v>
      </c>
      <c r="C53" s="10"/>
      <c r="D53" s="10"/>
      <c r="E53" s="11"/>
      <c r="F53" s="12">
        <f>VZT!G190</f>
        <v>0</v>
      </c>
    </row>
    <row r="54" spans="1:10" outlineLevel="1" x14ac:dyDescent="0.2">
      <c r="A54" s="15"/>
      <c r="B54" s="31" t="s">
        <v>1050</v>
      </c>
      <c r="C54" s="10"/>
      <c r="D54" s="10"/>
      <c r="E54" s="11"/>
      <c r="F54" s="12">
        <f>'VEŘEJNÉ OSVĚTLENÍ'!G25</f>
        <v>0</v>
      </c>
    </row>
    <row r="55" spans="1:10" ht="13.5" outlineLevel="1" thickBot="1" x14ac:dyDescent="0.25">
      <c r="A55" s="18"/>
      <c r="B55" s="200"/>
      <c r="C55" s="19"/>
      <c r="D55" s="19"/>
      <c r="E55" s="20"/>
      <c r="F55" s="21"/>
      <c r="I55" s="752" t="s">
        <v>2980</v>
      </c>
    </row>
    <row r="56" spans="1:10" ht="13.5" thickBot="1" x14ac:dyDescent="0.25">
      <c r="A56" s="184" t="s">
        <v>19</v>
      </c>
      <c r="B56" s="185"/>
      <c r="C56" s="185"/>
      <c r="D56" s="185"/>
      <c r="E56" s="186"/>
      <c r="F56" s="187">
        <f>SUM(F50:F55)</f>
        <v>0</v>
      </c>
      <c r="I56" s="748" t="s">
        <v>2482</v>
      </c>
      <c r="J56" s="749">
        <f>rozpočet!H1037</f>
        <v>0</v>
      </c>
    </row>
    <row r="57" spans="1:10" ht="13.5" thickBot="1" x14ac:dyDescent="0.25">
      <c r="A57" s="28"/>
      <c r="B57" s="6"/>
      <c r="C57" s="6"/>
      <c r="D57" s="6"/>
      <c r="E57" s="6"/>
      <c r="F57" s="6"/>
      <c r="I57" s="748" t="s">
        <v>2483</v>
      </c>
      <c r="J57" s="749">
        <f>' TABULKY VÝROBKŮ'!G322</f>
        <v>0</v>
      </c>
    </row>
    <row r="58" spans="1:10" ht="13.5" outlineLevel="1" thickBot="1" x14ac:dyDescent="0.25">
      <c r="A58" s="176" t="s">
        <v>24</v>
      </c>
      <c r="B58" s="177"/>
      <c r="C58" s="177"/>
      <c r="D58" s="177"/>
      <c r="E58" s="188"/>
      <c r="F58" s="189"/>
      <c r="I58" s="748" t="s">
        <v>2484</v>
      </c>
      <c r="J58" s="749">
        <f>SANITA!K531</f>
        <v>4024</v>
      </c>
    </row>
    <row r="59" spans="1:10" outlineLevel="1" x14ac:dyDescent="0.2">
      <c r="A59" s="30"/>
      <c r="B59" s="31"/>
      <c r="C59" s="31"/>
      <c r="D59" s="31"/>
      <c r="E59" s="32"/>
      <c r="F59" s="33"/>
      <c r="I59" s="748" t="s">
        <v>2485</v>
      </c>
      <c r="J59" s="749">
        <f>TOPENÍ!G240</f>
        <v>0</v>
      </c>
    </row>
    <row r="60" spans="1:10" outlineLevel="1" x14ac:dyDescent="0.2">
      <c r="A60" s="30"/>
      <c r="B60" s="31"/>
      <c r="C60" s="31"/>
      <c r="D60" s="31"/>
      <c r="E60" s="32"/>
      <c r="F60" s="33"/>
      <c r="I60" s="748" t="s">
        <v>2486</v>
      </c>
      <c r="J60" s="749">
        <f>VZT!G190</f>
        <v>0</v>
      </c>
    </row>
    <row r="61" spans="1:10" outlineLevel="1" x14ac:dyDescent="0.2">
      <c r="A61" s="30"/>
      <c r="B61" s="31" t="s">
        <v>1398</v>
      </c>
      <c r="C61" s="31"/>
      <c r="D61" s="31"/>
      <c r="E61" s="32"/>
      <c r="F61" s="33">
        <v>0</v>
      </c>
      <c r="I61" s="748" t="s">
        <v>2487</v>
      </c>
      <c r="J61" s="749">
        <f>ELEKTRO!G440</f>
        <v>0</v>
      </c>
    </row>
    <row r="62" spans="1:10" ht="13.5" outlineLevel="1" thickBot="1" x14ac:dyDescent="0.25">
      <c r="A62" s="30"/>
      <c r="B62" s="31"/>
      <c r="C62" s="31"/>
      <c r="D62" s="31"/>
      <c r="E62" s="32"/>
      <c r="F62" s="33"/>
      <c r="I62" s="748" t="s">
        <v>2488</v>
      </c>
      <c r="J62" s="749">
        <f>SLABOPROUD!H4</f>
        <v>0</v>
      </c>
    </row>
    <row r="63" spans="1:10" ht="13.5" thickBot="1" x14ac:dyDescent="0.25">
      <c r="A63" s="184" t="s">
        <v>25</v>
      </c>
      <c r="B63" s="185"/>
      <c r="C63" s="185"/>
      <c r="D63" s="185"/>
      <c r="E63" s="186"/>
      <c r="F63" s="187">
        <f>SUM(F59:F62)</f>
        <v>0</v>
      </c>
      <c r="I63" s="748" t="s">
        <v>2489</v>
      </c>
      <c r="J63" s="749">
        <f>'VEŘEJNÉ OSVĚTLENÍ'!G25</f>
        <v>0</v>
      </c>
    </row>
    <row r="64" spans="1:10" ht="13.5" thickBot="1" x14ac:dyDescent="0.25">
      <c r="A64" s="28"/>
      <c r="B64" s="6"/>
      <c r="C64" s="6"/>
      <c r="D64" s="6"/>
      <c r="E64" s="6"/>
      <c r="F64" s="6"/>
      <c r="I64" s="748" t="s">
        <v>2490</v>
      </c>
      <c r="J64" s="749">
        <f>MAR!G111</f>
        <v>0</v>
      </c>
    </row>
    <row r="65" spans="1:12" ht="13.5" thickBot="1" x14ac:dyDescent="0.25">
      <c r="A65" s="176" t="s">
        <v>14</v>
      </c>
      <c r="B65" s="181"/>
      <c r="C65" s="181"/>
      <c r="D65" s="181"/>
      <c r="E65" s="182"/>
      <c r="F65" s="183">
        <f>F63+F56+F47+F17</f>
        <v>4024</v>
      </c>
      <c r="I65" s="748"/>
      <c r="J65" s="749"/>
    </row>
    <row r="66" spans="1:12" ht="13.5" thickBot="1" x14ac:dyDescent="0.25">
      <c r="A66" s="16"/>
      <c r="B66" s="17"/>
      <c r="C66" s="17"/>
      <c r="D66" s="17"/>
      <c r="E66" s="17"/>
      <c r="F66" s="17"/>
      <c r="I66" s="748" t="s">
        <v>2492</v>
      </c>
      <c r="J66" s="749"/>
    </row>
    <row r="67" spans="1:12" outlineLevel="1" x14ac:dyDescent="0.2">
      <c r="A67" s="137" t="s">
        <v>2</v>
      </c>
      <c r="B67" s="138"/>
      <c r="C67" s="138"/>
      <c r="D67" s="139"/>
      <c r="E67" s="22">
        <f>F65*F67</f>
        <v>0</v>
      </c>
      <c r="F67" s="756"/>
      <c r="I67" s="750"/>
      <c r="J67" s="750"/>
    </row>
    <row r="68" spans="1:12" outlineLevel="1" x14ac:dyDescent="0.2">
      <c r="A68" s="15" t="s">
        <v>3</v>
      </c>
      <c r="B68" s="10"/>
      <c r="C68" s="10"/>
      <c r="D68" s="23"/>
      <c r="E68" s="24">
        <f>F65*F68</f>
        <v>0</v>
      </c>
      <c r="F68" s="757"/>
      <c r="I68" s="750"/>
      <c r="J68" s="751">
        <f>SUM(J56:J66)</f>
        <v>4024</v>
      </c>
      <c r="L68" s="708">
        <f>F65-J68</f>
        <v>0</v>
      </c>
    </row>
    <row r="69" spans="1:12" outlineLevel="1" x14ac:dyDescent="0.2">
      <c r="A69" s="15" t="s">
        <v>5</v>
      </c>
      <c r="B69" s="10"/>
      <c r="C69" s="10"/>
      <c r="D69" s="23"/>
      <c r="E69" s="24">
        <f>F65*F69</f>
        <v>0</v>
      </c>
      <c r="F69" s="757"/>
    </row>
    <row r="70" spans="1:12" outlineLevel="1" x14ac:dyDescent="0.2">
      <c r="A70" s="14" t="s">
        <v>6</v>
      </c>
      <c r="B70" s="10"/>
      <c r="C70" s="10"/>
      <c r="D70" s="23"/>
      <c r="E70" s="24">
        <f>F65*F70</f>
        <v>0</v>
      </c>
      <c r="F70" s="757"/>
    </row>
    <row r="71" spans="1:12" outlineLevel="1" x14ac:dyDescent="0.2">
      <c r="A71" s="15" t="s">
        <v>7</v>
      </c>
      <c r="B71" s="10"/>
      <c r="C71" s="10"/>
      <c r="D71" s="23"/>
      <c r="E71" s="24">
        <f>F65*F71</f>
        <v>0</v>
      </c>
      <c r="F71" s="757"/>
    </row>
    <row r="72" spans="1:12" outlineLevel="1" x14ac:dyDescent="0.2">
      <c r="A72" s="15"/>
      <c r="B72" s="10"/>
      <c r="C72" s="10"/>
      <c r="D72" s="23"/>
      <c r="E72" s="24"/>
      <c r="F72" s="757"/>
    </row>
    <row r="73" spans="1:12" outlineLevel="1" x14ac:dyDescent="0.2">
      <c r="A73" s="15" t="s">
        <v>0</v>
      </c>
      <c r="B73" s="10"/>
      <c r="C73" s="10"/>
      <c r="D73" s="23"/>
      <c r="E73" s="24">
        <f>F65*F73</f>
        <v>0</v>
      </c>
      <c r="F73" s="757"/>
    </row>
    <row r="74" spans="1:12" outlineLevel="1" x14ac:dyDescent="0.2">
      <c r="A74" s="14" t="s">
        <v>21</v>
      </c>
      <c r="B74" s="10"/>
      <c r="C74" s="10"/>
      <c r="D74" s="23"/>
      <c r="E74" s="24">
        <f>F65*F74</f>
        <v>0</v>
      </c>
      <c r="F74" s="757"/>
    </row>
    <row r="75" spans="1:12" ht="13.5" outlineLevel="1" thickBot="1" x14ac:dyDescent="0.25">
      <c r="A75" s="16"/>
      <c r="B75" s="13"/>
      <c r="C75" s="13"/>
      <c r="D75" s="41"/>
      <c r="E75" s="42">
        <f>F65*F75</f>
        <v>0</v>
      </c>
      <c r="F75" s="758"/>
    </row>
    <row r="76" spans="1:12" ht="13.5" thickBot="1" x14ac:dyDescent="0.25">
      <c r="A76" s="176" t="s">
        <v>22</v>
      </c>
      <c r="B76" s="177"/>
      <c r="C76" s="177"/>
      <c r="D76" s="178"/>
      <c r="E76" s="179">
        <f>SUM(E67:E75)</f>
        <v>0</v>
      </c>
      <c r="F76" s="180"/>
    </row>
    <row r="77" spans="1:12" ht="13.5" thickBot="1" x14ac:dyDescent="0.25">
      <c r="A77" s="25" t="s">
        <v>36</v>
      </c>
      <c r="B77" s="25"/>
      <c r="C77" s="25"/>
      <c r="D77" s="25"/>
      <c r="E77" s="26">
        <f>F65+E76</f>
        <v>4024</v>
      </c>
      <c r="F77" s="27">
        <f>SUM(F67:F76)</f>
        <v>0</v>
      </c>
    </row>
    <row r="78" spans="1:12" x14ac:dyDescent="0.2">
      <c r="A78" s="38" t="s">
        <v>37</v>
      </c>
      <c r="B78" s="38"/>
      <c r="C78" s="40">
        <v>0.21</v>
      </c>
      <c r="D78" s="38"/>
      <c r="E78" s="39">
        <f>E77*C78</f>
        <v>845.04</v>
      </c>
      <c r="F78" s="40"/>
    </row>
    <row r="79" spans="1:12" x14ac:dyDescent="0.2">
      <c r="A79" s="38" t="s">
        <v>38</v>
      </c>
      <c r="B79" s="38"/>
      <c r="C79" s="38"/>
      <c r="D79" s="38"/>
      <c r="E79" s="39">
        <f>SUM(E77:E78)</f>
        <v>4869.04</v>
      </c>
      <c r="F79" s="40"/>
    </row>
  </sheetData>
  <mergeCells count="1">
    <mergeCell ref="A2:F3"/>
  </mergeCells>
  <phoneticPr fontId="2" type="noConversion"/>
  <pageMargins left="0.78740157480314965" right="0.78740157480314965" top="0.98425196850393704" bottom="0.98425196850393704" header="0.51181102362204722" footer="0.51181102362204722"/>
  <pageSetup paperSize="9" scale="87" fitToHeight="0" orientation="portrait" blackAndWhite="1" horizontalDpi="4294967295" verticalDpi="4294967295" r:id="rId1"/>
  <headerFooter alignWithMargins="0">
    <oddHeader>Stránka &amp;P&amp;R&amp;A</oddHeader>
    <oddFooter>&amp;A&amp;RStránka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outlinePr summaryBelow="0"/>
    <pageSetUpPr fitToPage="1"/>
  </sheetPr>
  <dimension ref="A1:N1038"/>
  <sheetViews>
    <sheetView topLeftCell="A996" zoomScale="80" zoomScaleNormal="80" workbookViewId="0">
      <selection activeCell="D684" sqref="D684"/>
    </sheetView>
  </sheetViews>
  <sheetFormatPr defaultColWidth="10.28515625" defaultRowHeight="12.75" outlineLevelRow="1" x14ac:dyDescent="0.2"/>
  <cols>
    <col min="1" max="1" width="6.85546875" style="494" customWidth="1"/>
    <col min="2" max="2" width="8.42578125" style="495" customWidth="1"/>
    <col min="3" max="3" width="11.42578125" style="495" customWidth="1"/>
    <col min="4" max="4" width="45.42578125" style="495" customWidth="1"/>
    <col min="5" max="5" width="5.28515625" style="495" customWidth="1"/>
    <col min="6" max="6" width="10.85546875" style="496" customWidth="1"/>
    <col min="7" max="7" width="13" style="497" customWidth="1"/>
    <col min="8" max="8" width="16.7109375" style="497" customWidth="1"/>
    <col min="9" max="9" width="10.28515625" style="37"/>
    <col min="10" max="10" width="14.28515625" style="37" customWidth="1"/>
    <col min="11" max="11" width="10.28515625" style="37"/>
    <col min="12" max="12" width="11.42578125" style="37" customWidth="1"/>
    <col min="13" max="256" width="10.28515625" style="37"/>
    <col min="257" max="257" width="6.85546875" style="37" customWidth="1"/>
    <col min="258" max="258" width="8.42578125" style="37" customWidth="1"/>
    <col min="259" max="259" width="11.42578125" style="37" customWidth="1"/>
    <col min="260" max="260" width="45.42578125" style="37" customWidth="1"/>
    <col min="261" max="261" width="5.28515625" style="37" customWidth="1"/>
    <col min="262" max="262" width="10.85546875" style="37" customWidth="1"/>
    <col min="263" max="263" width="13" style="37" customWidth="1"/>
    <col min="264" max="264" width="20.5703125" style="37" customWidth="1"/>
    <col min="265" max="512" width="10.28515625" style="37"/>
    <col min="513" max="513" width="6.85546875" style="37" customWidth="1"/>
    <col min="514" max="514" width="8.42578125" style="37" customWidth="1"/>
    <col min="515" max="515" width="11.42578125" style="37" customWidth="1"/>
    <col min="516" max="516" width="45.42578125" style="37" customWidth="1"/>
    <col min="517" max="517" width="5.28515625" style="37" customWidth="1"/>
    <col min="518" max="518" width="10.85546875" style="37" customWidth="1"/>
    <col min="519" max="519" width="13" style="37" customWidth="1"/>
    <col min="520" max="520" width="20.5703125" style="37" customWidth="1"/>
    <col min="521" max="768" width="10.28515625" style="37"/>
    <col min="769" max="769" width="6.85546875" style="37" customWidth="1"/>
    <col min="770" max="770" width="8.42578125" style="37" customWidth="1"/>
    <col min="771" max="771" width="11.42578125" style="37" customWidth="1"/>
    <col min="772" max="772" width="45.42578125" style="37" customWidth="1"/>
    <col min="773" max="773" width="5.28515625" style="37" customWidth="1"/>
    <col min="774" max="774" width="10.85546875" style="37" customWidth="1"/>
    <col min="775" max="775" width="13" style="37" customWidth="1"/>
    <col min="776" max="776" width="20.5703125" style="37" customWidth="1"/>
    <col min="777" max="1024" width="10.28515625" style="37"/>
    <col min="1025" max="1025" width="6.85546875" style="37" customWidth="1"/>
    <col min="1026" max="1026" width="8.42578125" style="37" customWidth="1"/>
    <col min="1027" max="1027" width="11.42578125" style="37" customWidth="1"/>
    <col min="1028" max="1028" width="45.42578125" style="37" customWidth="1"/>
    <col min="1029" max="1029" width="5.28515625" style="37" customWidth="1"/>
    <col min="1030" max="1030" width="10.85546875" style="37" customWidth="1"/>
    <col min="1031" max="1031" width="13" style="37" customWidth="1"/>
    <col min="1032" max="1032" width="20.5703125" style="37" customWidth="1"/>
    <col min="1033" max="1280" width="10.28515625" style="37"/>
    <col min="1281" max="1281" width="6.85546875" style="37" customWidth="1"/>
    <col min="1282" max="1282" width="8.42578125" style="37" customWidth="1"/>
    <col min="1283" max="1283" width="11.42578125" style="37" customWidth="1"/>
    <col min="1284" max="1284" width="45.42578125" style="37" customWidth="1"/>
    <col min="1285" max="1285" width="5.28515625" style="37" customWidth="1"/>
    <col min="1286" max="1286" width="10.85546875" style="37" customWidth="1"/>
    <col min="1287" max="1287" width="13" style="37" customWidth="1"/>
    <col min="1288" max="1288" width="20.5703125" style="37" customWidth="1"/>
    <col min="1289" max="1536" width="10.28515625" style="37"/>
    <col min="1537" max="1537" width="6.85546875" style="37" customWidth="1"/>
    <col min="1538" max="1538" width="8.42578125" style="37" customWidth="1"/>
    <col min="1539" max="1539" width="11.42578125" style="37" customWidth="1"/>
    <col min="1540" max="1540" width="45.42578125" style="37" customWidth="1"/>
    <col min="1541" max="1541" width="5.28515625" style="37" customWidth="1"/>
    <col min="1542" max="1542" width="10.85546875" style="37" customWidth="1"/>
    <col min="1543" max="1543" width="13" style="37" customWidth="1"/>
    <col min="1544" max="1544" width="20.5703125" style="37" customWidth="1"/>
    <col min="1545" max="1792" width="10.28515625" style="37"/>
    <col min="1793" max="1793" width="6.85546875" style="37" customWidth="1"/>
    <col min="1794" max="1794" width="8.42578125" style="37" customWidth="1"/>
    <col min="1795" max="1795" width="11.42578125" style="37" customWidth="1"/>
    <col min="1796" max="1796" width="45.42578125" style="37" customWidth="1"/>
    <col min="1797" max="1797" width="5.28515625" style="37" customWidth="1"/>
    <col min="1798" max="1798" width="10.85546875" style="37" customWidth="1"/>
    <col min="1799" max="1799" width="13" style="37" customWidth="1"/>
    <col min="1800" max="1800" width="20.5703125" style="37" customWidth="1"/>
    <col min="1801" max="2048" width="10.28515625" style="37"/>
    <col min="2049" max="2049" width="6.85546875" style="37" customWidth="1"/>
    <col min="2050" max="2050" width="8.42578125" style="37" customWidth="1"/>
    <col min="2051" max="2051" width="11.42578125" style="37" customWidth="1"/>
    <col min="2052" max="2052" width="45.42578125" style="37" customWidth="1"/>
    <col min="2053" max="2053" width="5.28515625" style="37" customWidth="1"/>
    <col min="2054" max="2054" width="10.85546875" style="37" customWidth="1"/>
    <col min="2055" max="2055" width="13" style="37" customWidth="1"/>
    <col min="2056" max="2056" width="20.5703125" style="37" customWidth="1"/>
    <col min="2057" max="2304" width="10.28515625" style="37"/>
    <col min="2305" max="2305" width="6.85546875" style="37" customWidth="1"/>
    <col min="2306" max="2306" width="8.42578125" style="37" customWidth="1"/>
    <col min="2307" max="2307" width="11.42578125" style="37" customWidth="1"/>
    <col min="2308" max="2308" width="45.42578125" style="37" customWidth="1"/>
    <col min="2309" max="2309" width="5.28515625" style="37" customWidth="1"/>
    <col min="2310" max="2310" width="10.85546875" style="37" customWidth="1"/>
    <col min="2311" max="2311" width="13" style="37" customWidth="1"/>
    <col min="2312" max="2312" width="20.5703125" style="37" customWidth="1"/>
    <col min="2313" max="2560" width="10.28515625" style="37"/>
    <col min="2561" max="2561" width="6.85546875" style="37" customWidth="1"/>
    <col min="2562" max="2562" width="8.42578125" style="37" customWidth="1"/>
    <col min="2563" max="2563" width="11.42578125" style="37" customWidth="1"/>
    <col min="2564" max="2564" width="45.42578125" style="37" customWidth="1"/>
    <col min="2565" max="2565" width="5.28515625" style="37" customWidth="1"/>
    <col min="2566" max="2566" width="10.85546875" style="37" customWidth="1"/>
    <col min="2567" max="2567" width="13" style="37" customWidth="1"/>
    <col min="2568" max="2568" width="20.5703125" style="37" customWidth="1"/>
    <col min="2569" max="2816" width="10.28515625" style="37"/>
    <col min="2817" max="2817" width="6.85546875" style="37" customWidth="1"/>
    <col min="2818" max="2818" width="8.42578125" style="37" customWidth="1"/>
    <col min="2819" max="2819" width="11.42578125" style="37" customWidth="1"/>
    <col min="2820" max="2820" width="45.42578125" style="37" customWidth="1"/>
    <col min="2821" max="2821" width="5.28515625" style="37" customWidth="1"/>
    <col min="2822" max="2822" width="10.85546875" style="37" customWidth="1"/>
    <col min="2823" max="2823" width="13" style="37" customWidth="1"/>
    <col min="2824" max="2824" width="20.5703125" style="37" customWidth="1"/>
    <col min="2825" max="3072" width="10.28515625" style="37"/>
    <col min="3073" max="3073" width="6.85546875" style="37" customWidth="1"/>
    <col min="3074" max="3074" width="8.42578125" style="37" customWidth="1"/>
    <col min="3075" max="3075" width="11.42578125" style="37" customWidth="1"/>
    <col min="3076" max="3076" width="45.42578125" style="37" customWidth="1"/>
    <col min="3077" max="3077" width="5.28515625" style="37" customWidth="1"/>
    <col min="3078" max="3078" width="10.85546875" style="37" customWidth="1"/>
    <col min="3079" max="3079" width="13" style="37" customWidth="1"/>
    <col min="3080" max="3080" width="20.5703125" style="37" customWidth="1"/>
    <col min="3081" max="3328" width="10.28515625" style="37"/>
    <col min="3329" max="3329" width="6.85546875" style="37" customWidth="1"/>
    <col min="3330" max="3330" width="8.42578125" style="37" customWidth="1"/>
    <col min="3331" max="3331" width="11.42578125" style="37" customWidth="1"/>
    <col min="3332" max="3332" width="45.42578125" style="37" customWidth="1"/>
    <col min="3333" max="3333" width="5.28515625" style="37" customWidth="1"/>
    <col min="3334" max="3334" width="10.85546875" style="37" customWidth="1"/>
    <col min="3335" max="3335" width="13" style="37" customWidth="1"/>
    <col min="3336" max="3336" width="20.5703125" style="37" customWidth="1"/>
    <col min="3337" max="3584" width="10.28515625" style="37"/>
    <col min="3585" max="3585" width="6.85546875" style="37" customWidth="1"/>
    <col min="3586" max="3586" width="8.42578125" style="37" customWidth="1"/>
    <col min="3587" max="3587" width="11.42578125" style="37" customWidth="1"/>
    <col min="3588" max="3588" width="45.42578125" style="37" customWidth="1"/>
    <col min="3589" max="3589" width="5.28515625" style="37" customWidth="1"/>
    <col min="3590" max="3590" width="10.85546875" style="37" customWidth="1"/>
    <col min="3591" max="3591" width="13" style="37" customWidth="1"/>
    <col min="3592" max="3592" width="20.5703125" style="37" customWidth="1"/>
    <col min="3593" max="3840" width="10.28515625" style="37"/>
    <col min="3841" max="3841" width="6.85546875" style="37" customWidth="1"/>
    <col min="3842" max="3842" width="8.42578125" style="37" customWidth="1"/>
    <col min="3843" max="3843" width="11.42578125" style="37" customWidth="1"/>
    <col min="3844" max="3844" width="45.42578125" style="37" customWidth="1"/>
    <col min="3845" max="3845" width="5.28515625" style="37" customWidth="1"/>
    <col min="3846" max="3846" width="10.85546875" style="37" customWidth="1"/>
    <col min="3847" max="3847" width="13" style="37" customWidth="1"/>
    <col min="3848" max="3848" width="20.5703125" style="37" customWidth="1"/>
    <col min="3849" max="4096" width="10.28515625" style="37"/>
    <col min="4097" max="4097" width="6.85546875" style="37" customWidth="1"/>
    <col min="4098" max="4098" width="8.42578125" style="37" customWidth="1"/>
    <col min="4099" max="4099" width="11.42578125" style="37" customWidth="1"/>
    <col min="4100" max="4100" width="45.42578125" style="37" customWidth="1"/>
    <col min="4101" max="4101" width="5.28515625" style="37" customWidth="1"/>
    <col min="4102" max="4102" width="10.85546875" style="37" customWidth="1"/>
    <col min="4103" max="4103" width="13" style="37" customWidth="1"/>
    <col min="4104" max="4104" width="20.5703125" style="37" customWidth="1"/>
    <col min="4105" max="4352" width="10.28515625" style="37"/>
    <col min="4353" max="4353" width="6.85546875" style="37" customWidth="1"/>
    <col min="4354" max="4354" width="8.42578125" style="37" customWidth="1"/>
    <col min="4355" max="4355" width="11.42578125" style="37" customWidth="1"/>
    <col min="4356" max="4356" width="45.42578125" style="37" customWidth="1"/>
    <col min="4357" max="4357" width="5.28515625" style="37" customWidth="1"/>
    <col min="4358" max="4358" width="10.85546875" style="37" customWidth="1"/>
    <col min="4359" max="4359" width="13" style="37" customWidth="1"/>
    <col min="4360" max="4360" width="20.5703125" style="37" customWidth="1"/>
    <col min="4361" max="4608" width="10.28515625" style="37"/>
    <col min="4609" max="4609" width="6.85546875" style="37" customWidth="1"/>
    <col min="4610" max="4610" width="8.42578125" style="37" customWidth="1"/>
    <col min="4611" max="4611" width="11.42578125" style="37" customWidth="1"/>
    <col min="4612" max="4612" width="45.42578125" style="37" customWidth="1"/>
    <col min="4613" max="4613" width="5.28515625" style="37" customWidth="1"/>
    <col min="4614" max="4614" width="10.85546875" style="37" customWidth="1"/>
    <col min="4615" max="4615" width="13" style="37" customWidth="1"/>
    <col min="4616" max="4616" width="20.5703125" style="37" customWidth="1"/>
    <col min="4617" max="4864" width="10.28515625" style="37"/>
    <col min="4865" max="4865" width="6.85546875" style="37" customWidth="1"/>
    <col min="4866" max="4866" width="8.42578125" style="37" customWidth="1"/>
    <col min="4867" max="4867" width="11.42578125" style="37" customWidth="1"/>
    <col min="4868" max="4868" width="45.42578125" style="37" customWidth="1"/>
    <col min="4869" max="4869" width="5.28515625" style="37" customWidth="1"/>
    <col min="4870" max="4870" width="10.85546875" style="37" customWidth="1"/>
    <col min="4871" max="4871" width="13" style="37" customWidth="1"/>
    <col min="4872" max="4872" width="20.5703125" style="37" customWidth="1"/>
    <col min="4873" max="5120" width="10.28515625" style="37"/>
    <col min="5121" max="5121" width="6.85546875" style="37" customWidth="1"/>
    <col min="5122" max="5122" width="8.42578125" style="37" customWidth="1"/>
    <col min="5123" max="5123" width="11.42578125" style="37" customWidth="1"/>
    <col min="5124" max="5124" width="45.42578125" style="37" customWidth="1"/>
    <col min="5125" max="5125" width="5.28515625" style="37" customWidth="1"/>
    <col min="5126" max="5126" width="10.85546875" style="37" customWidth="1"/>
    <col min="5127" max="5127" width="13" style="37" customWidth="1"/>
    <col min="5128" max="5128" width="20.5703125" style="37" customWidth="1"/>
    <col min="5129" max="5376" width="10.28515625" style="37"/>
    <col min="5377" max="5377" width="6.85546875" style="37" customWidth="1"/>
    <col min="5378" max="5378" width="8.42578125" style="37" customWidth="1"/>
    <col min="5379" max="5379" width="11.42578125" style="37" customWidth="1"/>
    <col min="5380" max="5380" width="45.42578125" style="37" customWidth="1"/>
    <col min="5381" max="5381" width="5.28515625" style="37" customWidth="1"/>
    <col min="5382" max="5382" width="10.85546875" style="37" customWidth="1"/>
    <col min="5383" max="5383" width="13" style="37" customWidth="1"/>
    <col min="5384" max="5384" width="20.5703125" style="37" customWidth="1"/>
    <col min="5385" max="5632" width="10.28515625" style="37"/>
    <col min="5633" max="5633" width="6.85546875" style="37" customWidth="1"/>
    <col min="5634" max="5634" width="8.42578125" style="37" customWidth="1"/>
    <col min="5635" max="5635" width="11.42578125" style="37" customWidth="1"/>
    <col min="5636" max="5636" width="45.42578125" style="37" customWidth="1"/>
    <col min="5637" max="5637" width="5.28515625" style="37" customWidth="1"/>
    <col min="5638" max="5638" width="10.85546875" style="37" customWidth="1"/>
    <col min="5639" max="5639" width="13" style="37" customWidth="1"/>
    <col min="5640" max="5640" width="20.5703125" style="37" customWidth="1"/>
    <col min="5641" max="5888" width="10.28515625" style="37"/>
    <col min="5889" max="5889" width="6.85546875" style="37" customWidth="1"/>
    <col min="5890" max="5890" width="8.42578125" style="37" customWidth="1"/>
    <col min="5891" max="5891" width="11.42578125" style="37" customWidth="1"/>
    <col min="5892" max="5892" width="45.42578125" style="37" customWidth="1"/>
    <col min="5893" max="5893" width="5.28515625" style="37" customWidth="1"/>
    <col min="5894" max="5894" width="10.85546875" style="37" customWidth="1"/>
    <col min="5895" max="5895" width="13" style="37" customWidth="1"/>
    <col min="5896" max="5896" width="20.5703125" style="37" customWidth="1"/>
    <col min="5897" max="6144" width="10.28515625" style="37"/>
    <col min="6145" max="6145" width="6.85546875" style="37" customWidth="1"/>
    <col min="6146" max="6146" width="8.42578125" style="37" customWidth="1"/>
    <col min="6147" max="6147" width="11.42578125" style="37" customWidth="1"/>
    <col min="6148" max="6148" width="45.42578125" style="37" customWidth="1"/>
    <col min="6149" max="6149" width="5.28515625" style="37" customWidth="1"/>
    <col min="6150" max="6150" width="10.85546875" style="37" customWidth="1"/>
    <col min="6151" max="6151" width="13" style="37" customWidth="1"/>
    <col min="6152" max="6152" width="20.5703125" style="37" customWidth="1"/>
    <col min="6153" max="6400" width="10.28515625" style="37"/>
    <col min="6401" max="6401" width="6.85546875" style="37" customWidth="1"/>
    <col min="6402" max="6402" width="8.42578125" style="37" customWidth="1"/>
    <col min="6403" max="6403" width="11.42578125" style="37" customWidth="1"/>
    <col min="6404" max="6404" width="45.42578125" style="37" customWidth="1"/>
    <col min="6405" max="6405" width="5.28515625" style="37" customWidth="1"/>
    <col min="6406" max="6406" width="10.85546875" style="37" customWidth="1"/>
    <col min="6407" max="6407" width="13" style="37" customWidth="1"/>
    <col min="6408" max="6408" width="20.5703125" style="37" customWidth="1"/>
    <col min="6409" max="6656" width="10.28515625" style="37"/>
    <col min="6657" max="6657" width="6.85546875" style="37" customWidth="1"/>
    <col min="6658" max="6658" width="8.42578125" style="37" customWidth="1"/>
    <col min="6659" max="6659" width="11.42578125" style="37" customWidth="1"/>
    <col min="6660" max="6660" width="45.42578125" style="37" customWidth="1"/>
    <col min="6661" max="6661" width="5.28515625" style="37" customWidth="1"/>
    <col min="6662" max="6662" width="10.85546875" style="37" customWidth="1"/>
    <col min="6663" max="6663" width="13" style="37" customWidth="1"/>
    <col min="6664" max="6664" width="20.5703125" style="37" customWidth="1"/>
    <col min="6665" max="6912" width="10.28515625" style="37"/>
    <col min="6913" max="6913" width="6.85546875" style="37" customWidth="1"/>
    <col min="6914" max="6914" width="8.42578125" style="37" customWidth="1"/>
    <col min="6915" max="6915" width="11.42578125" style="37" customWidth="1"/>
    <col min="6916" max="6916" width="45.42578125" style="37" customWidth="1"/>
    <col min="6917" max="6917" width="5.28515625" style="37" customWidth="1"/>
    <col min="6918" max="6918" width="10.85546875" style="37" customWidth="1"/>
    <col min="6919" max="6919" width="13" style="37" customWidth="1"/>
    <col min="6920" max="6920" width="20.5703125" style="37" customWidth="1"/>
    <col min="6921" max="7168" width="10.28515625" style="37"/>
    <col min="7169" max="7169" width="6.85546875" style="37" customWidth="1"/>
    <col min="7170" max="7170" width="8.42578125" style="37" customWidth="1"/>
    <col min="7171" max="7171" width="11.42578125" style="37" customWidth="1"/>
    <col min="7172" max="7172" width="45.42578125" style="37" customWidth="1"/>
    <col min="7173" max="7173" width="5.28515625" style="37" customWidth="1"/>
    <col min="7174" max="7174" width="10.85546875" style="37" customWidth="1"/>
    <col min="7175" max="7175" width="13" style="37" customWidth="1"/>
    <col min="7176" max="7176" width="20.5703125" style="37" customWidth="1"/>
    <col min="7177" max="7424" width="10.28515625" style="37"/>
    <col min="7425" max="7425" width="6.85546875" style="37" customWidth="1"/>
    <col min="7426" max="7426" width="8.42578125" style="37" customWidth="1"/>
    <col min="7427" max="7427" width="11.42578125" style="37" customWidth="1"/>
    <col min="7428" max="7428" width="45.42578125" style="37" customWidth="1"/>
    <col min="7429" max="7429" width="5.28515625" style="37" customWidth="1"/>
    <col min="7430" max="7430" width="10.85546875" style="37" customWidth="1"/>
    <col min="7431" max="7431" width="13" style="37" customWidth="1"/>
    <col min="7432" max="7432" width="20.5703125" style="37" customWidth="1"/>
    <col min="7433" max="7680" width="10.28515625" style="37"/>
    <col min="7681" max="7681" width="6.85546875" style="37" customWidth="1"/>
    <col min="7682" max="7682" width="8.42578125" style="37" customWidth="1"/>
    <col min="7683" max="7683" width="11.42578125" style="37" customWidth="1"/>
    <col min="7684" max="7684" width="45.42578125" style="37" customWidth="1"/>
    <col min="7685" max="7685" width="5.28515625" style="37" customWidth="1"/>
    <col min="7686" max="7686" width="10.85546875" style="37" customWidth="1"/>
    <col min="7687" max="7687" width="13" style="37" customWidth="1"/>
    <col min="7688" max="7688" width="20.5703125" style="37" customWidth="1"/>
    <col min="7689" max="7936" width="10.28515625" style="37"/>
    <col min="7937" max="7937" width="6.85546875" style="37" customWidth="1"/>
    <col min="7938" max="7938" width="8.42578125" style="37" customWidth="1"/>
    <col min="7939" max="7939" width="11.42578125" style="37" customWidth="1"/>
    <col min="7940" max="7940" width="45.42578125" style="37" customWidth="1"/>
    <col min="7941" max="7941" width="5.28515625" style="37" customWidth="1"/>
    <col min="7942" max="7942" width="10.85546875" style="37" customWidth="1"/>
    <col min="7943" max="7943" width="13" style="37" customWidth="1"/>
    <col min="7944" max="7944" width="20.5703125" style="37" customWidth="1"/>
    <col min="7945" max="8192" width="10.28515625" style="37"/>
    <col min="8193" max="8193" width="6.85546875" style="37" customWidth="1"/>
    <col min="8194" max="8194" width="8.42578125" style="37" customWidth="1"/>
    <col min="8195" max="8195" width="11.42578125" style="37" customWidth="1"/>
    <col min="8196" max="8196" width="45.42578125" style="37" customWidth="1"/>
    <col min="8197" max="8197" width="5.28515625" style="37" customWidth="1"/>
    <col min="8198" max="8198" width="10.85546875" style="37" customWidth="1"/>
    <col min="8199" max="8199" width="13" style="37" customWidth="1"/>
    <col min="8200" max="8200" width="20.5703125" style="37" customWidth="1"/>
    <col min="8201" max="8448" width="10.28515625" style="37"/>
    <col min="8449" max="8449" width="6.85546875" style="37" customWidth="1"/>
    <col min="8450" max="8450" width="8.42578125" style="37" customWidth="1"/>
    <col min="8451" max="8451" width="11.42578125" style="37" customWidth="1"/>
    <col min="8452" max="8452" width="45.42578125" style="37" customWidth="1"/>
    <col min="8453" max="8453" width="5.28515625" style="37" customWidth="1"/>
    <col min="8454" max="8454" width="10.85546875" style="37" customWidth="1"/>
    <col min="8455" max="8455" width="13" style="37" customWidth="1"/>
    <col min="8456" max="8456" width="20.5703125" style="37" customWidth="1"/>
    <col min="8457" max="8704" width="10.28515625" style="37"/>
    <col min="8705" max="8705" width="6.85546875" style="37" customWidth="1"/>
    <col min="8706" max="8706" width="8.42578125" style="37" customWidth="1"/>
    <col min="8707" max="8707" width="11.42578125" style="37" customWidth="1"/>
    <col min="8708" max="8708" width="45.42578125" style="37" customWidth="1"/>
    <col min="8709" max="8709" width="5.28515625" style="37" customWidth="1"/>
    <col min="8710" max="8710" width="10.85546875" style="37" customWidth="1"/>
    <col min="8711" max="8711" width="13" style="37" customWidth="1"/>
    <col min="8712" max="8712" width="20.5703125" style="37" customWidth="1"/>
    <col min="8713" max="8960" width="10.28515625" style="37"/>
    <col min="8961" max="8961" width="6.85546875" style="37" customWidth="1"/>
    <col min="8962" max="8962" width="8.42578125" style="37" customWidth="1"/>
    <col min="8963" max="8963" width="11.42578125" style="37" customWidth="1"/>
    <col min="8964" max="8964" width="45.42578125" style="37" customWidth="1"/>
    <col min="8965" max="8965" width="5.28515625" style="37" customWidth="1"/>
    <col min="8966" max="8966" width="10.85546875" style="37" customWidth="1"/>
    <col min="8967" max="8967" width="13" style="37" customWidth="1"/>
    <col min="8968" max="8968" width="20.5703125" style="37" customWidth="1"/>
    <col min="8969" max="9216" width="10.28515625" style="37"/>
    <col min="9217" max="9217" width="6.85546875" style="37" customWidth="1"/>
    <col min="9218" max="9218" width="8.42578125" style="37" customWidth="1"/>
    <col min="9219" max="9219" width="11.42578125" style="37" customWidth="1"/>
    <col min="9220" max="9220" width="45.42578125" style="37" customWidth="1"/>
    <col min="9221" max="9221" width="5.28515625" style="37" customWidth="1"/>
    <col min="9222" max="9222" width="10.85546875" style="37" customWidth="1"/>
    <col min="9223" max="9223" width="13" style="37" customWidth="1"/>
    <col min="9224" max="9224" width="20.5703125" style="37" customWidth="1"/>
    <col min="9225" max="9472" width="10.28515625" style="37"/>
    <col min="9473" max="9473" width="6.85546875" style="37" customWidth="1"/>
    <col min="9474" max="9474" width="8.42578125" style="37" customWidth="1"/>
    <col min="9475" max="9475" width="11.42578125" style="37" customWidth="1"/>
    <col min="9476" max="9476" width="45.42578125" style="37" customWidth="1"/>
    <col min="9477" max="9477" width="5.28515625" style="37" customWidth="1"/>
    <col min="9478" max="9478" width="10.85546875" style="37" customWidth="1"/>
    <col min="9479" max="9479" width="13" style="37" customWidth="1"/>
    <col min="9480" max="9480" width="20.5703125" style="37" customWidth="1"/>
    <col min="9481" max="9728" width="10.28515625" style="37"/>
    <col min="9729" max="9729" width="6.85546875" style="37" customWidth="1"/>
    <col min="9730" max="9730" width="8.42578125" style="37" customWidth="1"/>
    <col min="9731" max="9731" width="11.42578125" style="37" customWidth="1"/>
    <col min="9732" max="9732" width="45.42578125" style="37" customWidth="1"/>
    <col min="9733" max="9733" width="5.28515625" style="37" customWidth="1"/>
    <col min="9734" max="9734" width="10.85546875" style="37" customWidth="1"/>
    <col min="9735" max="9735" width="13" style="37" customWidth="1"/>
    <col min="9736" max="9736" width="20.5703125" style="37" customWidth="1"/>
    <col min="9737" max="9984" width="10.28515625" style="37"/>
    <col min="9985" max="9985" width="6.85546875" style="37" customWidth="1"/>
    <col min="9986" max="9986" width="8.42578125" style="37" customWidth="1"/>
    <col min="9987" max="9987" width="11.42578125" style="37" customWidth="1"/>
    <col min="9988" max="9988" width="45.42578125" style="37" customWidth="1"/>
    <col min="9989" max="9989" width="5.28515625" style="37" customWidth="1"/>
    <col min="9990" max="9990" width="10.85546875" style="37" customWidth="1"/>
    <col min="9991" max="9991" width="13" style="37" customWidth="1"/>
    <col min="9992" max="9992" width="20.5703125" style="37" customWidth="1"/>
    <col min="9993" max="10240" width="10.28515625" style="37"/>
    <col min="10241" max="10241" width="6.85546875" style="37" customWidth="1"/>
    <col min="10242" max="10242" width="8.42578125" style="37" customWidth="1"/>
    <col min="10243" max="10243" width="11.42578125" style="37" customWidth="1"/>
    <col min="10244" max="10244" width="45.42578125" style="37" customWidth="1"/>
    <col min="10245" max="10245" width="5.28515625" style="37" customWidth="1"/>
    <col min="10246" max="10246" width="10.85546875" style="37" customWidth="1"/>
    <col min="10247" max="10247" width="13" style="37" customWidth="1"/>
    <col min="10248" max="10248" width="20.5703125" style="37" customWidth="1"/>
    <col min="10249" max="10496" width="10.28515625" style="37"/>
    <col min="10497" max="10497" width="6.85546875" style="37" customWidth="1"/>
    <col min="10498" max="10498" width="8.42578125" style="37" customWidth="1"/>
    <col min="10499" max="10499" width="11.42578125" style="37" customWidth="1"/>
    <col min="10500" max="10500" width="45.42578125" style="37" customWidth="1"/>
    <col min="10501" max="10501" width="5.28515625" style="37" customWidth="1"/>
    <col min="10502" max="10502" width="10.85546875" style="37" customWidth="1"/>
    <col min="10503" max="10503" width="13" style="37" customWidth="1"/>
    <col min="10504" max="10504" width="20.5703125" style="37" customWidth="1"/>
    <col min="10505" max="10752" width="10.28515625" style="37"/>
    <col min="10753" max="10753" width="6.85546875" style="37" customWidth="1"/>
    <col min="10754" max="10754" width="8.42578125" style="37" customWidth="1"/>
    <col min="10755" max="10755" width="11.42578125" style="37" customWidth="1"/>
    <col min="10756" max="10756" width="45.42578125" style="37" customWidth="1"/>
    <col min="10757" max="10757" width="5.28515625" style="37" customWidth="1"/>
    <col min="10758" max="10758" width="10.85546875" style="37" customWidth="1"/>
    <col min="10759" max="10759" width="13" style="37" customWidth="1"/>
    <col min="10760" max="10760" width="20.5703125" style="37" customWidth="1"/>
    <col min="10761" max="11008" width="10.28515625" style="37"/>
    <col min="11009" max="11009" width="6.85546875" style="37" customWidth="1"/>
    <col min="11010" max="11010" width="8.42578125" style="37" customWidth="1"/>
    <col min="11011" max="11011" width="11.42578125" style="37" customWidth="1"/>
    <col min="11012" max="11012" width="45.42578125" style="37" customWidth="1"/>
    <col min="11013" max="11013" width="5.28515625" style="37" customWidth="1"/>
    <col min="11014" max="11014" width="10.85546875" style="37" customWidth="1"/>
    <col min="11015" max="11015" width="13" style="37" customWidth="1"/>
    <col min="11016" max="11016" width="20.5703125" style="37" customWidth="1"/>
    <col min="11017" max="11264" width="10.28515625" style="37"/>
    <col min="11265" max="11265" width="6.85546875" style="37" customWidth="1"/>
    <col min="11266" max="11266" width="8.42578125" style="37" customWidth="1"/>
    <col min="11267" max="11267" width="11.42578125" style="37" customWidth="1"/>
    <col min="11268" max="11268" width="45.42578125" style="37" customWidth="1"/>
    <col min="11269" max="11269" width="5.28515625" style="37" customWidth="1"/>
    <col min="11270" max="11270" width="10.85546875" style="37" customWidth="1"/>
    <col min="11271" max="11271" width="13" style="37" customWidth="1"/>
    <col min="11272" max="11272" width="20.5703125" style="37" customWidth="1"/>
    <col min="11273" max="11520" width="10.28515625" style="37"/>
    <col min="11521" max="11521" width="6.85546875" style="37" customWidth="1"/>
    <col min="11522" max="11522" width="8.42578125" style="37" customWidth="1"/>
    <col min="11523" max="11523" width="11.42578125" style="37" customWidth="1"/>
    <col min="11524" max="11524" width="45.42578125" style="37" customWidth="1"/>
    <col min="11525" max="11525" width="5.28515625" style="37" customWidth="1"/>
    <col min="11526" max="11526" width="10.85546875" style="37" customWidth="1"/>
    <col min="11527" max="11527" width="13" style="37" customWidth="1"/>
    <col min="11528" max="11528" width="20.5703125" style="37" customWidth="1"/>
    <col min="11529" max="11776" width="10.28515625" style="37"/>
    <col min="11777" max="11777" width="6.85546875" style="37" customWidth="1"/>
    <col min="11778" max="11778" width="8.42578125" style="37" customWidth="1"/>
    <col min="11779" max="11779" width="11.42578125" style="37" customWidth="1"/>
    <col min="11780" max="11780" width="45.42578125" style="37" customWidth="1"/>
    <col min="11781" max="11781" width="5.28515625" style="37" customWidth="1"/>
    <col min="11782" max="11782" width="10.85546875" style="37" customWidth="1"/>
    <col min="11783" max="11783" width="13" style="37" customWidth="1"/>
    <col min="11784" max="11784" width="20.5703125" style="37" customWidth="1"/>
    <col min="11785" max="12032" width="10.28515625" style="37"/>
    <col min="12033" max="12033" width="6.85546875" style="37" customWidth="1"/>
    <col min="12034" max="12034" width="8.42578125" style="37" customWidth="1"/>
    <col min="12035" max="12035" width="11.42578125" style="37" customWidth="1"/>
    <col min="12036" max="12036" width="45.42578125" style="37" customWidth="1"/>
    <col min="12037" max="12037" width="5.28515625" style="37" customWidth="1"/>
    <col min="12038" max="12038" width="10.85546875" style="37" customWidth="1"/>
    <col min="12039" max="12039" width="13" style="37" customWidth="1"/>
    <col min="12040" max="12040" width="20.5703125" style="37" customWidth="1"/>
    <col min="12041" max="12288" width="10.28515625" style="37"/>
    <col min="12289" max="12289" width="6.85546875" style="37" customWidth="1"/>
    <col min="12290" max="12290" width="8.42578125" style="37" customWidth="1"/>
    <col min="12291" max="12291" width="11.42578125" style="37" customWidth="1"/>
    <col min="12292" max="12292" width="45.42578125" style="37" customWidth="1"/>
    <col min="12293" max="12293" width="5.28515625" style="37" customWidth="1"/>
    <col min="12294" max="12294" width="10.85546875" style="37" customWidth="1"/>
    <col min="12295" max="12295" width="13" style="37" customWidth="1"/>
    <col min="12296" max="12296" width="20.5703125" style="37" customWidth="1"/>
    <col min="12297" max="12544" width="10.28515625" style="37"/>
    <col min="12545" max="12545" width="6.85546875" style="37" customWidth="1"/>
    <col min="12546" max="12546" width="8.42578125" style="37" customWidth="1"/>
    <col min="12547" max="12547" width="11.42578125" style="37" customWidth="1"/>
    <col min="12548" max="12548" width="45.42578125" style="37" customWidth="1"/>
    <col min="12549" max="12549" width="5.28515625" style="37" customWidth="1"/>
    <col min="12550" max="12550" width="10.85546875" style="37" customWidth="1"/>
    <col min="12551" max="12551" width="13" style="37" customWidth="1"/>
    <col min="12552" max="12552" width="20.5703125" style="37" customWidth="1"/>
    <col min="12553" max="12800" width="10.28515625" style="37"/>
    <col min="12801" max="12801" width="6.85546875" style="37" customWidth="1"/>
    <col min="12802" max="12802" width="8.42578125" style="37" customWidth="1"/>
    <col min="12803" max="12803" width="11.42578125" style="37" customWidth="1"/>
    <col min="12804" max="12804" width="45.42578125" style="37" customWidth="1"/>
    <col min="12805" max="12805" width="5.28515625" style="37" customWidth="1"/>
    <col min="12806" max="12806" width="10.85546875" style="37" customWidth="1"/>
    <col min="12807" max="12807" width="13" style="37" customWidth="1"/>
    <col min="12808" max="12808" width="20.5703125" style="37" customWidth="1"/>
    <col min="12809" max="13056" width="10.28515625" style="37"/>
    <col min="13057" max="13057" width="6.85546875" style="37" customWidth="1"/>
    <col min="13058" max="13058" width="8.42578125" style="37" customWidth="1"/>
    <col min="13059" max="13059" width="11.42578125" style="37" customWidth="1"/>
    <col min="13060" max="13060" width="45.42578125" style="37" customWidth="1"/>
    <col min="13061" max="13061" width="5.28515625" style="37" customWidth="1"/>
    <col min="13062" max="13062" width="10.85546875" style="37" customWidth="1"/>
    <col min="13063" max="13063" width="13" style="37" customWidth="1"/>
    <col min="13064" max="13064" width="20.5703125" style="37" customWidth="1"/>
    <col min="13065" max="13312" width="10.28515625" style="37"/>
    <col min="13313" max="13313" width="6.85546875" style="37" customWidth="1"/>
    <col min="13314" max="13314" width="8.42578125" style="37" customWidth="1"/>
    <col min="13315" max="13315" width="11.42578125" style="37" customWidth="1"/>
    <col min="13316" max="13316" width="45.42578125" style="37" customWidth="1"/>
    <col min="13317" max="13317" width="5.28515625" style="37" customWidth="1"/>
    <col min="13318" max="13318" width="10.85546875" style="37" customWidth="1"/>
    <col min="13319" max="13319" width="13" style="37" customWidth="1"/>
    <col min="13320" max="13320" width="20.5703125" style="37" customWidth="1"/>
    <col min="13321" max="13568" width="10.28515625" style="37"/>
    <col min="13569" max="13569" width="6.85546875" style="37" customWidth="1"/>
    <col min="13570" max="13570" width="8.42578125" style="37" customWidth="1"/>
    <col min="13571" max="13571" width="11.42578125" style="37" customWidth="1"/>
    <col min="13572" max="13572" width="45.42578125" style="37" customWidth="1"/>
    <col min="13573" max="13573" width="5.28515625" style="37" customWidth="1"/>
    <col min="13574" max="13574" width="10.85546875" style="37" customWidth="1"/>
    <col min="13575" max="13575" width="13" style="37" customWidth="1"/>
    <col min="13576" max="13576" width="20.5703125" style="37" customWidth="1"/>
    <col min="13577" max="13824" width="10.28515625" style="37"/>
    <col min="13825" max="13825" width="6.85546875" style="37" customWidth="1"/>
    <col min="13826" max="13826" width="8.42578125" style="37" customWidth="1"/>
    <col min="13827" max="13827" width="11.42578125" style="37" customWidth="1"/>
    <col min="13828" max="13828" width="45.42578125" style="37" customWidth="1"/>
    <col min="13829" max="13829" width="5.28515625" style="37" customWidth="1"/>
    <col min="13830" max="13830" width="10.85546875" style="37" customWidth="1"/>
    <col min="13831" max="13831" width="13" style="37" customWidth="1"/>
    <col min="13832" max="13832" width="20.5703125" style="37" customWidth="1"/>
    <col min="13833" max="14080" width="10.28515625" style="37"/>
    <col min="14081" max="14081" width="6.85546875" style="37" customWidth="1"/>
    <col min="14082" max="14082" width="8.42578125" style="37" customWidth="1"/>
    <col min="14083" max="14083" width="11.42578125" style="37" customWidth="1"/>
    <col min="14084" max="14084" width="45.42578125" style="37" customWidth="1"/>
    <col min="14085" max="14085" width="5.28515625" style="37" customWidth="1"/>
    <col min="14086" max="14086" width="10.85546875" style="37" customWidth="1"/>
    <col min="14087" max="14087" width="13" style="37" customWidth="1"/>
    <col min="14088" max="14088" width="20.5703125" style="37" customWidth="1"/>
    <col min="14089" max="14336" width="10.28515625" style="37"/>
    <col min="14337" max="14337" width="6.85546875" style="37" customWidth="1"/>
    <col min="14338" max="14338" width="8.42578125" style="37" customWidth="1"/>
    <col min="14339" max="14339" width="11.42578125" style="37" customWidth="1"/>
    <col min="14340" max="14340" width="45.42578125" style="37" customWidth="1"/>
    <col min="14341" max="14341" width="5.28515625" style="37" customWidth="1"/>
    <col min="14342" max="14342" width="10.85546875" style="37" customWidth="1"/>
    <col min="14343" max="14343" width="13" style="37" customWidth="1"/>
    <col min="14344" max="14344" width="20.5703125" style="37" customWidth="1"/>
    <col min="14345" max="14592" width="10.28515625" style="37"/>
    <col min="14593" max="14593" width="6.85546875" style="37" customWidth="1"/>
    <col min="14594" max="14594" width="8.42578125" style="37" customWidth="1"/>
    <col min="14595" max="14595" width="11.42578125" style="37" customWidth="1"/>
    <col min="14596" max="14596" width="45.42578125" style="37" customWidth="1"/>
    <col min="14597" max="14597" width="5.28515625" style="37" customWidth="1"/>
    <col min="14598" max="14598" width="10.85546875" style="37" customWidth="1"/>
    <col min="14599" max="14599" width="13" style="37" customWidth="1"/>
    <col min="14600" max="14600" width="20.5703125" style="37" customWidth="1"/>
    <col min="14601" max="14848" width="10.28515625" style="37"/>
    <col min="14849" max="14849" width="6.85546875" style="37" customWidth="1"/>
    <col min="14850" max="14850" width="8.42578125" style="37" customWidth="1"/>
    <col min="14851" max="14851" width="11.42578125" style="37" customWidth="1"/>
    <col min="14852" max="14852" width="45.42578125" style="37" customWidth="1"/>
    <col min="14853" max="14853" width="5.28515625" style="37" customWidth="1"/>
    <col min="14854" max="14854" width="10.85546875" style="37" customWidth="1"/>
    <col min="14855" max="14855" width="13" style="37" customWidth="1"/>
    <col min="14856" max="14856" width="20.5703125" style="37" customWidth="1"/>
    <col min="14857" max="15104" width="10.28515625" style="37"/>
    <col min="15105" max="15105" width="6.85546875" style="37" customWidth="1"/>
    <col min="15106" max="15106" width="8.42578125" style="37" customWidth="1"/>
    <col min="15107" max="15107" width="11.42578125" style="37" customWidth="1"/>
    <col min="15108" max="15108" width="45.42578125" style="37" customWidth="1"/>
    <col min="15109" max="15109" width="5.28515625" style="37" customWidth="1"/>
    <col min="15110" max="15110" width="10.85546875" style="37" customWidth="1"/>
    <col min="15111" max="15111" width="13" style="37" customWidth="1"/>
    <col min="15112" max="15112" width="20.5703125" style="37" customWidth="1"/>
    <col min="15113" max="15360" width="10.28515625" style="37"/>
    <col min="15361" max="15361" width="6.85546875" style="37" customWidth="1"/>
    <col min="15362" max="15362" width="8.42578125" style="37" customWidth="1"/>
    <col min="15363" max="15363" width="11.42578125" style="37" customWidth="1"/>
    <col min="15364" max="15364" width="45.42578125" style="37" customWidth="1"/>
    <col min="15365" max="15365" width="5.28515625" style="37" customWidth="1"/>
    <col min="15366" max="15366" width="10.85546875" style="37" customWidth="1"/>
    <col min="15367" max="15367" width="13" style="37" customWidth="1"/>
    <col min="15368" max="15368" width="20.5703125" style="37" customWidth="1"/>
    <col min="15369" max="15616" width="10.28515625" style="37"/>
    <col min="15617" max="15617" width="6.85546875" style="37" customWidth="1"/>
    <col min="15618" max="15618" width="8.42578125" style="37" customWidth="1"/>
    <col min="15619" max="15619" width="11.42578125" style="37" customWidth="1"/>
    <col min="15620" max="15620" width="45.42578125" style="37" customWidth="1"/>
    <col min="15621" max="15621" width="5.28515625" style="37" customWidth="1"/>
    <col min="15622" max="15622" width="10.85546875" style="37" customWidth="1"/>
    <col min="15623" max="15623" width="13" style="37" customWidth="1"/>
    <col min="15624" max="15624" width="20.5703125" style="37" customWidth="1"/>
    <col min="15625" max="15872" width="10.28515625" style="37"/>
    <col min="15873" max="15873" width="6.85546875" style="37" customWidth="1"/>
    <col min="15874" max="15874" width="8.42578125" style="37" customWidth="1"/>
    <col min="15875" max="15875" width="11.42578125" style="37" customWidth="1"/>
    <col min="15876" max="15876" width="45.42578125" style="37" customWidth="1"/>
    <col min="15877" max="15877" width="5.28515625" style="37" customWidth="1"/>
    <col min="15878" max="15878" width="10.85546875" style="37" customWidth="1"/>
    <col min="15879" max="15879" width="13" style="37" customWidth="1"/>
    <col min="15880" max="15880" width="20.5703125" style="37" customWidth="1"/>
    <col min="15881" max="16128" width="10.28515625" style="37"/>
    <col min="16129" max="16129" width="6.85546875" style="37" customWidth="1"/>
    <col min="16130" max="16130" width="8.42578125" style="37" customWidth="1"/>
    <col min="16131" max="16131" width="11.42578125" style="37" customWidth="1"/>
    <col min="16132" max="16132" width="45.42578125" style="37" customWidth="1"/>
    <col min="16133" max="16133" width="5.28515625" style="37" customWidth="1"/>
    <col min="16134" max="16134" width="10.85546875" style="37" customWidth="1"/>
    <col min="16135" max="16135" width="13" style="37" customWidth="1"/>
    <col min="16136" max="16136" width="20.5703125" style="37" customWidth="1"/>
    <col min="16137" max="16384" width="10.28515625" style="37"/>
  </cols>
  <sheetData>
    <row r="1" spans="1:14" s="36" customFormat="1" x14ac:dyDescent="0.2">
      <c r="A1" s="522" t="s">
        <v>2976</v>
      </c>
      <c r="B1" s="522"/>
      <c r="C1" s="522"/>
      <c r="D1" s="522"/>
      <c r="E1" s="522"/>
      <c r="F1" s="522"/>
      <c r="G1" s="522"/>
      <c r="H1" s="522"/>
    </row>
    <row r="2" spans="1:14" s="36" customFormat="1" x14ac:dyDescent="0.2">
      <c r="A2" s="522" t="s">
        <v>2977</v>
      </c>
      <c r="B2" s="522"/>
      <c r="C2" s="522"/>
      <c r="D2" s="522"/>
      <c r="E2" s="522"/>
      <c r="F2" s="522"/>
      <c r="G2" s="522"/>
      <c r="H2" s="522"/>
    </row>
    <row r="3" spans="1:14" s="36" customFormat="1" x14ac:dyDescent="0.2">
      <c r="A3" s="523" t="s">
        <v>1399</v>
      </c>
      <c r="B3" s="523"/>
      <c r="C3" s="523"/>
      <c r="D3" s="523"/>
      <c r="E3" s="523"/>
      <c r="F3" s="523"/>
      <c r="G3" s="523"/>
      <c r="H3" s="523"/>
    </row>
    <row r="4" spans="1:14" s="36" customFormat="1" x14ac:dyDescent="0.2">
      <c r="A4" s="523" t="s">
        <v>1400</v>
      </c>
      <c r="B4" s="523"/>
      <c r="C4" s="523"/>
      <c r="D4" s="523"/>
      <c r="E4" s="523"/>
      <c r="F4" s="523"/>
      <c r="G4" s="523" t="s">
        <v>1401</v>
      </c>
      <c r="H4" s="523"/>
    </row>
    <row r="5" spans="1:14" s="36" customFormat="1" ht="13.5" thickBot="1" x14ac:dyDescent="0.25">
      <c r="A5" s="523" t="s">
        <v>1402</v>
      </c>
      <c r="B5" s="524"/>
      <c r="C5" s="524"/>
      <c r="D5" s="524"/>
      <c r="E5" s="524"/>
      <c r="F5" s="525"/>
      <c r="G5" s="523" t="s">
        <v>2856</v>
      </c>
      <c r="H5" s="526"/>
    </row>
    <row r="6" spans="1:14" s="36" customFormat="1" ht="23.25" thickBot="1" x14ac:dyDescent="0.25">
      <c r="A6" s="498" t="s">
        <v>1403</v>
      </c>
      <c r="B6" s="498" t="s">
        <v>1404</v>
      </c>
      <c r="C6" s="498" t="s">
        <v>1405</v>
      </c>
      <c r="D6" s="498" t="s">
        <v>1406</v>
      </c>
      <c r="E6" s="498" t="s">
        <v>1057</v>
      </c>
      <c r="F6" s="498" t="s">
        <v>1407</v>
      </c>
      <c r="G6" s="498" t="s">
        <v>1408</v>
      </c>
      <c r="H6" s="498" t="s">
        <v>1409</v>
      </c>
    </row>
    <row r="7" spans="1:14" s="36" customFormat="1" ht="13.5" thickBot="1" x14ac:dyDescent="0.25">
      <c r="A7" s="498" t="s">
        <v>26</v>
      </c>
      <c r="B7" s="498" t="s">
        <v>34</v>
      </c>
      <c r="C7" s="498" t="s">
        <v>27</v>
      </c>
      <c r="D7" s="498" t="s">
        <v>28</v>
      </c>
      <c r="E7" s="498" t="s">
        <v>29</v>
      </c>
      <c r="F7" s="498" t="s">
        <v>30</v>
      </c>
      <c r="G7" s="498" t="s">
        <v>31</v>
      </c>
      <c r="H7" s="498" t="s">
        <v>32</v>
      </c>
      <c r="L7" s="709"/>
    </row>
    <row r="8" spans="1:14" s="36" customFormat="1" ht="15.75" thickBot="1" x14ac:dyDescent="0.3">
      <c r="A8" s="499"/>
      <c r="B8" s="500"/>
      <c r="C8" s="500" t="s">
        <v>1</v>
      </c>
      <c r="D8" s="500" t="s">
        <v>1410</v>
      </c>
      <c r="E8" s="500"/>
      <c r="F8" s="501"/>
      <c r="G8" s="502"/>
      <c r="H8" s="502">
        <f>H9+H29+H61+H294+H381+H398+H518+H520+H695+H708</f>
        <v>0</v>
      </c>
      <c r="L8" s="709"/>
    </row>
    <row r="9" spans="1:14" s="36" customFormat="1" ht="14.25" thickTop="1" thickBot="1" x14ac:dyDescent="0.25">
      <c r="A9" s="743"/>
      <c r="B9" s="744"/>
      <c r="C9" s="744" t="s">
        <v>26</v>
      </c>
      <c r="D9" s="744" t="s">
        <v>1411</v>
      </c>
      <c r="E9" s="744"/>
      <c r="F9" s="745"/>
      <c r="G9" s="746"/>
      <c r="H9" s="747">
        <f>SUM(H10:H28)</f>
        <v>0</v>
      </c>
      <c r="L9" s="709"/>
    </row>
    <row r="10" spans="1:14" s="36" customFormat="1" outlineLevel="1" x14ac:dyDescent="0.2">
      <c r="A10" s="507">
        <v>1</v>
      </c>
      <c r="B10" s="508" t="s">
        <v>1412</v>
      </c>
      <c r="C10" s="503" t="s">
        <v>1413</v>
      </c>
      <c r="D10" s="503" t="s">
        <v>1414</v>
      </c>
      <c r="E10" s="503" t="s">
        <v>261</v>
      </c>
      <c r="F10" s="504">
        <f>F11</f>
        <v>966</v>
      </c>
      <c r="G10" s="505"/>
      <c r="H10" s="506">
        <f>F10*G10</f>
        <v>0</v>
      </c>
      <c r="L10" s="709" t="s">
        <v>2857</v>
      </c>
    </row>
    <row r="11" spans="1:14" s="36" customFormat="1" outlineLevel="1" x14ac:dyDescent="0.2">
      <c r="A11" s="482"/>
      <c r="B11" s="483"/>
      <c r="C11" s="483"/>
      <c r="D11" s="483" t="s">
        <v>2984</v>
      </c>
      <c r="E11" s="483"/>
      <c r="F11" s="484">
        <f>43+923</f>
        <v>966</v>
      </c>
      <c r="G11" s="485"/>
      <c r="H11" s="485"/>
      <c r="L11" s="709" t="s">
        <v>2857</v>
      </c>
    </row>
    <row r="12" spans="1:14" s="36" customFormat="1" outlineLevel="1" x14ac:dyDescent="0.2">
      <c r="A12" s="507">
        <v>2</v>
      </c>
      <c r="B12" s="508" t="s">
        <v>1416</v>
      </c>
      <c r="C12" s="503" t="s">
        <v>1417</v>
      </c>
      <c r="D12" s="503" t="s">
        <v>1418</v>
      </c>
      <c r="E12" s="503" t="s">
        <v>895</v>
      </c>
      <c r="F12" s="504">
        <v>222.715</v>
      </c>
      <c r="G12" s="505"/>
      <c r="H12" s="506">
        <f>F12*G12</f>
        <v>0</v>
      </c>
      <c r="L12" s="709"/>
    </row>
    <row r="13" spans="1:14" s="36" customFormat="1" outlineLevel="1" x14ac:dyDescent="0.2">
      <c r="A13" s="482"/>
      <c r="B13" s="483"/>
      <c r="C13" s="483"/>
      <c r="D13" s="483" t="s">
        <v>1419</v>
      </c>
      <c r="E13" s="483"/>
      <c r="F13" s="484">
        <v>71.61</v>
      </c>
      <c r="G13" s="485"/>
      <c r="H13" s="485"/>
      <c r="L13" s="709"/>
    </row>
    <row r="14" spans="1:14" s="36" customFormat="1" outlineLevel="1" x14ac:dyDescent="0.2">
      <c r="A14" s="482"/>
      <c r="B14" s="483"/>
      <c r="C14" s="483"/>
      <c r="D14" s="483" t="s">
        <v>2864</v>
      </c>
      <c r="E14" s="483"/>
      <c r="F14" s="484">
        <v>151.10499999999999</v>
      </c>
      <c r="G14" s="485"/>
      <c r="H14" s="485"/>
      <c r="L14" s="709"/>
    </row>
    <row r="15" spans="1:14" s="36" customFormat="1" outlineLevel="1" x14ac:dyDescent="0.2">
      <c r="A15" s="788">
        <v>3</v>
      </c>
      <c r="B15" s="508" t="s">
        <v>1416</v>
      </c>
      <c r="C15" s="503" t="s">
        <v>1420</v>
      </c>
      <c r="D15" s="755" t="s">
        <v>1421</v>
      </c>
      <c r="E15" s="755" t="s">
        <v>895</v>
      </c>
      <c r="F15" s="787">
        <f>SUM(F16:F18)</f>
        <v>48.362850000000002</v>
      </c>
      <c r="G15" s="505"/>
      <c r="H15" s="506">
        <f>F15*G15</f>
        <v>0</v>
      </c>
      <c r="L15" s="794" t="s">
        <v>3038</v>
      </c>
      <c r="N15" s="795" t="s">
        <v>3039</v>
      </c>
    </row>
    <row r="16" spans="1:14" s="36" customFormat="1" outlineLevel="1" x14ac:dyDescent="0.2">
      <c r="A16" s="482"/>
      <c r="B16" s="483"/>
      <c r="C16" s="483"/>
      <c r="D16" s="483" t="s">
        <v>2865</v>
      </c>
      <c r="E16" s="483"/>
      <c r="F16" s="484">
        <v>1.2310000000000001</v>
      </c>
      <c r="G16" s="485"/>
      <c r="H16" s="485"/>
      <c r="L16" s="794" t="s">
        <v>3038</v>
      </c>
    </row>
    <row r="17" spans="1:14" s="36" customFormat="1" outlineLevel="1" x14ac:dyDescent="0.2">
      <c r="A17" s="482"/>
      <c r="B17" s="483"/>
      <c r="C17" s="483"/>
      <c r="D17" s="483" t="s">
        <v>2866</v>
      </c>
      <c r="E17" s="483"/>
      <c r="F17" s="484">
        <v>17.042000000000002</v>
      </c>
      <c r="G17" s="485"/>
      <c r="H17" s="485"/>
      <c r="L17" s="794" t="s">
        <v>3038</v>
      </c>
    </row>
    <row r="18" spans="1:14" s="36" customFormat="1" outlineLevel="1" x14ac:dyDescent="0.2">
      <c r="A18" s="482"/>
      <c r="B18" s="483"/>
      <c r="C18" s="483"/>
      <c r="D18" s="483" t="s">
        <v>3022</v>
      </c>
      <c r="E18" s="483"/>
      <c r="F18" s="789">
        <f>0.45*(54.56-9.027)+4.6+5</f>
        <v>30.089849999999998</v>
      </c>
      <c r="G18" s="485"/>
      <c r="H18" s="485"/>
      <c r="L18" s="794" t="s">
        <v>3038</v>
      </c>
    </row>
    <row r="19" spans="1:14" s="36" customFormat="1" outlineLevel="1" x14ac:dyDescent="0.2">
      <c r="A19" s="788">
        <v>4</v>
      </c>
      <c r="B19" s="508" t="s">
        <v>1416</v>
      </c>
      <c r="C19" s="503" t="s">
        <v>1422</v>
      </c>
      <c r="D19" s="755" t="s">
        <v>1423</v>
      </c>
      <c r="E19" s="755" t="s">
        <v>895</v>
      </c>
      <c r="F19" s="787">
        <f>F20</f>
        <v>9.027000000000001</v>
      </c>
      <c r="G19" s="505"/>
      <c r="H19" s="506">
        <f>F19*G19</f>
        <v>0</v>
      </c>
      <c r="L19" s="794" t="s">
        <v>3038</v>
      </c>
      <c r="N19" s="795" t="s">
        <v>3039</v>
      </c>
    </row>
    <row r="20" spans="1:14" s="36" customFormat="1" outlineLevel="1" x14ac:dyDescent="0.2">
      <c r="A20" s="482"/>
      <c r="B20" s="483"/>
      <c r="C20" s="483"/>
      <c r="D20" s="483" t="s">
        <v>3023</v>
      </c>
      <c r="E20" s="483"/>
      <c r="F20" s="484">
        <f xml:space="preserve"> (9.4+6.48+4.18)*0.45</f>
        <v>9.027000000000001</v>
      </c>
      <c r="G20" s="485"/>
      <c r="H20" s="485"/>
      <c r="L20" s="794" t="s">
        <v>3038</v>
      </c>
    </row>
    <row r="21" spans="1:14" s="36" customFormat="1" ht="22.5" outlineLevel="1" x14ac:dyDescent="0.2">
      <c r="A21" s="788">
        <v>5</v>
      </c>
      <c r="B21" s="508" t="s">
        <v>1416</v>
      </c>
      <c r="C21" s="503" t="s">
        <v>2867</v>
      </c>
      <c r="D21" s="755" t="s">
        <v>2868</v>
      </c>
      <c r="E21" s="755" t="s">
        <v>895</v>
      </c>
      <c r="F21" s="787">
        <f>F22</f>
        <v>270.50499999999994</v>
      </c>
      <c r="G21" s="505"/>
      <c r="H21" s="506">
        <f>F21*G21</f>
        <v>0</v>
      </c>
      <c r="L21" s="794" t="s">
        <v>3038</v>
      </c>
      <c r="N21" s="795" t="s">
        <v>3039</v>
      </c>
    </row>
    <row r="22" spans="1:14" s="36" customFormat="1" outlineLevel="1" x14ac:dyDescent="0.2">
      <c r="A22" s="482"/>
      <c r="B22" s="483"/>
      <c r="C22" s="483"/>
      <c r="D22" s="483" t="s">
        <v>3024</v>
      </c>
      <c r="E22" s="483"/>
      <c r="F22" s="790">
        <f>222.715+48.363+9.027-9.6</f>
        <v>270.50499999999994</v>
      </c>
      <c r="G22" s="485"/>
      <c r="H22" s="485"/>
      <c r="L22" s="794" t="s">
        <v>3038</v>
      </c>
    </row>
    <row r="23" spans="1:14" s="36" customFormat="1" outlineLevel="1" x14ac:dyDescent="0.2">
      <c r="A23" s="788">
        <v>6</v>
      </c>
      <c r="B23" s="508" t="s">
        <v>1416</v>
      </c>
      <c r="C23" s="503" t="s">
        <v>2869</v>
      </c>
      <c r="D23" s="755" t="s">
        <v>2870</v>
      </c>
      <c r="E23" s="755" t="s">
        <v>895</v>
      </c>
      <c r="F23" s="787">
        <f>F24</f>
        <v>270.50499999999994</v>
      </c>
      <c r="G23" s="505"/>
      <c r="H23" s="506">
        <f>F23*G23</f>
        <v>0</v>
      </c>
      <c r="L23" s="794" t="s">
        <v>3038</v>
      </c>
      <c r="N23" s="795" t="s">
        <v>3039</v>
      </c>
    </row>
    <row r="24" spans="1:14" s="36" customFormat="1" outlineLevel="1" x14ac:dyDescent="0.2">
      <c r="A24" s="482"/>
      <c r="B24" s="483"/>
      <c r="C24" s="483"/>
      <c r="D24" s="483" t="s">
        <v>3025</v>
      </c>
      <c r="E24" s="483"/>
      <c r="F24" s="790">
        <f>222.715+48.363+9.027-9.6</f>
        <v>270.50499999999994</v>
      </c>
      <c r="G24" s="485"/>
      <c r="H24" s="485"/>
      <c r="L24" s="794" t="s">
        <v>3038</v>
      </c>
    </row>
    <row r="25" spans="1:14" s="36" customFormat="1" ht="22.5" outlineLevel="1" x14ac:dyDescent="0.2">
      <c r="A25" s="788">
        <v>7</v>
      </c>
      <c r="B25" s="508" t="s">
        <v>1416</v>
      </c>
      <c r="C25" s="503" t="s">
        <v>2871</v>
      </c>
      <c r="D25" s="755" t="s">
        <v>2872</v>
      </c>
      <c r="E25" s="755" t="s">
        <v>623</v>
      </c>
      <c r="F25" s="787">
        <f>F26</f>
        <v>378</v>
      </c>
      <c r="G25" s="505"/>
      <c r="H25" s="506">
        <f>F25*G25</f>
        <v>0</v>
      </c>
      <c r="L25" s="794" t="s">
        <v>3038</v>
      </c>
      <c r="N25" s="795" t="s">
        <v>3039</v>
      </c>
    </row>
    <row r="26" spans="1:14" s="36" customFormat="1" outlineLevel="1" x14ac:dyDescent="0.2">
      <c r="A26" s="482"/>
      <c r="B26" s="483"/>
      <c r="C26" s="483"/>
      <c r="D26" s="791" t="s">
        <v>3026</v>
      </c>
      <c r="E26" s="483"/>
      <c r="F26" s="790">
        <f>270*1.4</f>
        <v>378</v>
      </c>
      <c r="G26" s="485"/>
      <c r="H26" s="485"/>
      <c r="L26" s="794" t="s">
        <v>3038</v>
      </c>
    </row>
    <row r="27" spans="1:14" s="36" customFormat="1" ht="22.5" outlineLevel="1" x14ac:dyDescent="0.2">
      <c r="A27" s="507">
        <v>8</v>
      </c>
      <c r="B27" s="508" t="s">
        <v>1416</v>
      </c>
      <c r="C27" s="503" t="s">
        <v>1424</v>
      </c>
      <c r="D27" s="503" t="s">
        <v>1425</v>
      </c>
      <c r="E27" s="503" t="s">
        <v>895</v>
      </c>
      <c r="F27" s="504">
        <v>9.6</v>
      </c>
      <c r="G27" s="505"/>
      <c r="H27" s="506">
        <f>F27*G27</f>
        <v>0</v>
      </c>
      <c r="L27" s="709"/>
    </row>
    <row r="28" spans="1:14" s="36" customFormat="1" ht="13.5" outlineLevel="1" thickBot="1" x14ac:dyDescent="0.25">
      <c r="A28" s="482"/>
      <c r="B28" s="483"/>
      <c r="C28" s="483"/>
      <c r="D28" s="483" t="s">
        <v>2873</v>
      </c>
      <c r="E28" s="483"/>
      <c r="F28" s="484">
        <v>9.6</v>
      </c>
      <c r="G28" s="485"/>
      <c r="H28" s="485"/>
      <c r="L28" s="709"/>
    </row>
    <row r="29" spans="1:14" s="36" customFormat="1" ht="13.5" thickBot="1" x14ac:dyDescent="0.25">
      <c r="A29" s="743"/>
      <c r="B29" s="744"/>
      <c r="C29" s="744" t="s">
        <v>34</v>
      </c>
      <c r="D29" s="744" t="s">
        <v>1426</v>
      </c>
      <c r="E29" s="744"/>
      <c r="F29" s="745"/>
      <c r="G29" s="746"/>
      <c r="H29" s="747">
        <f>SUM(H30:H60)</f>
        <v>0</v>
      </c>
      <c r="L29" s="709"/>
    </row>
    <row r="30" spans="1:14" s="36" customFormat="1" ht="22.5" outlineLevel="1" x14ac:dyDescent="0.2">
      <c r="A30" s="507">
        <v>9</v>
      </c>
      <c r="B30" s="508" t="s">
        <v>1427</v>
      </c>
      <c r="C30" s="503" t="s">
        <v>1428</v>
      </c>
      <c r="D30" s="503" t="s">
        <v>1429</v>
      </c>
      <c r="E30" s="503" t="s">
        <v>897</v>
      </c>
      <c r="F30" s="504">
        <v>24</v>
      </c>
      <c r="G30" s="505"/>
      <c r="H30" s="506">
        <f>F30*G30</f>
        <v>0</v>
      </c>
      <c r="L30" s="709"/>
    </row>
    <row r="31" spans="1:14" s="36" customFormat="1" outlineLevel="1" x14ac:dyDescent="0.2">
      <c r="A31" s="482"/>
      <c r="B31" s="483"/>
      <c r="C31" s="483"/>
      <c r="D31" s="483" t="s">
        <v>2985</v>
      </c>
      <c r="E31" s="483"/>
      <c r="F31" s="484">
        <v>24</v>
      </c>
      <c r="G31" s="485"/>
      <c r="H31" s="485"/>
      <c r="L31" s="709"/>
    </row>
    <row r="32" spans="1:14" s="36" customFormat="1" ht="22.5" outlineLevel="1" x14ac:dyDescent="0.2">
      <c r="A32" s="785">
        <v>10</v>
      </c>
      <c r="B32" s="786" t="s">
        <v>1430</v>
      </c>
      <c r="C32" s="755" t="s">
        <v>1431</v>
      </c>
      <c r="D32" s="755" t="s">
        <v>1432</v>
      </c>
      <c r="E32" s="755" t="s">
        <v>897</v>
      </c>
      <c r="F32" s="787">
        <f>F33</f>
        <v>105.45</v>
      </c>
      <c r="G32" s="505"/>
      <c r="H32" s="506">
        <f>F32*G32</f>
        <v>0</v>
      </c>
      <c r="L32" s="794" t="s">
        <v>3038</v>
      </c>
      <c r="N32" s="795" t="s">
        <v>3039</v>
      </c>
    </row>
    <row r="33" spans="1:14" s="36" customFormat="1" outlineLevel="1" x14ac:dyDescent="0.2">
      <c r="A33" s="482"/>
      <c r="B33" s="483"/>
      <c r="C33" s="483"/>
      <c r="D33" s="483" t="s">
        <v>3027</v>
      </c>
      <c r="E33" s="483"/>
      <c r="F33" s="484">
        <f>15*(8-0.97)</f>
        <v>105.45</v>
      </c>
      <c r="G33" s="485"/>
      <c r="H33" s="485"/>
      <c r="L33" s="794" t="s">
        <v>3038</v>
      </c>
    </row>
    <row r="34" spans="1:14" s="36" customFormat="1" ht="22.5" outlineLevel="1" x14ac:dyDescent="0.2">
      <c r="A34" s="785">
        <v>11</v>
      </c>
      <c r="B34" s="786" t="s">
        <v>1430</v>
      </c>
      <c r="C34" s="755" t="s">
        <v>1433</v>
      </c>
      <c r="D34" s="755" t="s">
        <v>1434</v>
      </c>
      <c r="E34" s="755" t="s">
        <v>897</v>
      </c>
      <c r="F34" s="787">
        <f>F35</f>
        <v>105.45</v>
      </c>
      <c r="G34" s="505"/>
      <c r="H34" s="506">
        <f>F34*G34</f>
        <v>0</v>
      </c>
      <c r="L34" s="794" t="s">
        <v>3038</v>
      </c>
      <c r="N34" s="795" t="s">
        <v>3039</v>
      </c>
    </row>
    <row r="35" spans="1:14" s="36" customFormat="1" outlineLevel="1" x14ac:dyDescent="0.2">
      <c r="A35" s="482"/>
      <c r="B35" s="483"/>
      <c r="C35" s="483"/>
      <c r="D35" s="483" t="s">
        <v>3028</v>
      </c>
      <c r="E35" s="483"/>
      <c r="F35" s="484">
        <v>105.45</v>
      </c>
      <c r="G35" s="485"/>
      <c r="H35" s="485"/>
      <c r="L35" s="794" t="s">
        <v>3038</v>
      </c>
    </row>
    <row r="36" spans="1:14" s="36" customFormat="1" outlineLevel="1" x14ac:dyDescent="0.2">
      <c r="A36" s="784">
        <v>12</v>
      </c>
      <c r="B36" s="512" t="s">
        <v>1435</v>
      </c>
      <c r="C36" s="513" t="s">
        <v>1436</v>
      </c>
      <c r="D36" s="513" t="s">
        <v>1437</v>
      </c>
      <c r="E36" s="513" t="s">
        <v>895</v>
      </c>
      <c r="F36" s="514">
        <f>F37</f>
        <v>30.900000000000002</v>
      </c>
      <c r="G36" s="720"/>
      <c r="H36" s="515">
        <f>F36*G36</f>
        <v>0</v>
      </c>
      <c r="L36" s="794" t="s">
        <v>3038</v>
      </c>
      <c r="N36" s="795" t="s">
        <v>3039</v>
      </c>
    </row>
    <row r="37" spans="1:14" s="36" customFormat="1" outlineLevel="1" x14ac:dyDescent="0.2">
      <c r="A37" s="482"/>
      <c r="B37" s="483"/>
      <c r="C37" s="483"/>
      <c r="D37" s="483" t="s">
        <v>3029</v>
      </c>
      <c r="E37" s="483"/>
      <c r="F37" s="484">
        <f>15*2.06</f>
        <v>30.900000000000002</v>
      </c>
      <c r="G37" s="485"/>
      <c r="H37" s="485"/>
      <c r="L37" s="794" t="s">
        <v>3038</v>
      </c>
    </row>
    <row r="38" spans="1:14" s="36" customFormat="1" ht="22.5" outlineLevel="1" x14ac:dyDescent="0.2">
      <c r="A38" s="785">
        <v>13</v>
      </c>
      <c r="B38" s="786" t="s">
        <v>1430</v>
      </c>
      <c r="C38" s="755" t="s">
        <v>1438</v>
      </c>
      <c r="D38" s="755" t="s">
        <v>1439</v>
      </c>
      <c r="E38" s="755" t="s">
        <v>623</v>
      </c>
      <c r="F38" s="787">
        <f>F39</f>
        <v>4.6703999999999999</v>
      </c>
      <c r="G38" s="505"/>
      <c r="H38" s="506">
        <f>F38*G38</f>
        <v>0</v>
      </c>
      <c r="L38" s="794" t="s">
        <v>3038</v>
      </c>
      <c r="N38" s="795" t="s">
        <v>3039</v>
      </c>
    </row>
    <row r="39" spans="1:14" s="36" customFormat="1" outlineLevel="1" x14ac:dyDescent="0.2">
      <c r="A39" s="482"/>
      <c r="B39" s="483"/>
      <c r="C39" s="483"/>
      <c r="D39" s="483" t="s">
        <v>3030</v>
      </c>
      <c r="E39" s="483"/>
      <c r="F39" s="484">
        <f>58.38*0.08</f>
        <v>4.6703999999999999</v>
      </c>
      <c r="G39" s="485"/>
      <c r="H39" s="485"/>
      <c r="L39" s="794" t="s">
        <v>3038</v>
      </c>
    </row>
    <row r="40" spans="1:14" s="36" customFormat="1" outlineLevel="1" x14ac:dyDescent="0.2">
      <c r="A40" s="507">
        <v>14</v>
      </c>
      <c r="B40" s="508" t="s">
        <v>1440</v>
      </c>
      <c r="C40" s="503" t="s">
        <v>1441</v>
      </c>
      <c r="D40" s="503" t="s">
        <v>1442</v>
      </c>
      <c r="E40" s="503" t="s">
        <v>623</v>
      </c>
      <c r="F40" s="504">
        <v>3.5999999999999997E-2</v>
      </c>
      <c r="G40" s="505"/>
      <c r="H40" s="506">
        <f>F40*G40</f>
        <v>0</v>
      </c>
      <c r="L40" s="709"/>
    </row>
    <row r="41" spans="1:14" s="36" customFormat="1" outlineLevel="1" x14ac:dyDescent="0.2">
      <c r="A41" s="482"/>
      <c r="B41" s="483"/>
      <c r="C41" s="483"/>
      <c r="D41" s="483" t="s">
        <v>1443</v>
      </c>
      <c r="E41" s="483"/>
      <c r="F41" s="484">
        <v>3.5999999999999997E-2</v>
      </c>
      <c r="G41" s="485"/>
      <c r="H41" s="485"/>
      <c r="L41" s="709"/>
    </row>
    <row r="42" spans="1:14" s="36" customFormat="1" outlineLevel="1" x14ac:dyDescent="0.2">
      <c r="A42" s="507">
        <v>15</v>
      </c>
      <c r="B42" s="508" t="s">
        <v>1440</v>
      </c>
      <c r="C42" s="503" t="s">
        <v>1444</v>
      </c>
      <c r="D42" s="503" t="s">
        <v>1445</v>
      </c>
      <c r="E42" s="503" t="s">
        <v>895</v>
      </c>
      <c r="F42" s="504">
        <v>30.991</v>
      </c>
      <c r="G42" s="505"/>
      <c r="H42" s="506">
        <f>F42*G42</f>
        <v>0</v>
      </c>
      <c r="L42" s="709"/>
    </row>
    <row r="43" spans="1:14" s="36" customFormat="1" outlineLevel="1" x14ac:dyDescent="0.2">
      <c r="A43" s="482"/>
      <c r="B43" s="483"/>
      <c r="C43" s="483"/>
      <c r="D43" s="483" t="s">
        <v>2874</v>
      </c>
      <c r="E43" s="483"/>
      <c r="F43" s="484">
        <v>7.4409999999999998</v>
      </c>
      <c r="G43" s="485"/>
      <c r="H43" s="485"/>
      <c r="L43" s="709"/>
    </row>
    <row r="44" spans="1:14" s="36" customFormat="1" outlineLevel="1" x14ac:dyDescent="0.2">
      <c r="A44" s="482"/>
      <c r="B44" s="483"/>
      <c r="C44" s="483"/>
      <c r="D44" s="483" t="s">
        <v>2875</v>
      </c>
      <c r="E44" s="483"/>
      <c r="F44" s="484">
        <v>23.55</v>
      </c>
      <c r="G44" s="485"/>
      <c r="H44" s="485"/>
      <c r="L44" s="709"/>
    </row>
    <row r="45" spans="1:14" s="36" customFormat="1" outlineLevel="1" x14ac:dyDescent="0.2">
      <c r="A45" s="507">
        <v>16</v>
      </c>
      <c r="B45" s="508" t="s">
        <v>1440</v>
      </c>
      <c r="C45" s="503" t="s">
        <v>2876</v>
      </c>
      <c r="D45" s="503" t="s">
        <v>2877</v>
      </c>
      <c r="E45" s="503" t="s">
        <v>623</v>
      </c>
      <c r="F45" s="504">
        <v>0.155</v>
      </c>
      <c r="G45" s="505"/>
      <c r="H45" s="506">
        <f>F45*G45</f>
        <v>0</v>
      </c>
      <c r="L45" s="709"/>
    </row>
    <row r="46" spans="1:14" s="36" customFormat="1" outlineLevel="1" x14ac:dyDescent="0.2">
      <c r="A46" s="482"/>
      <c r="B46" s="483"/>
      <c r="C46" s="483"/>
      <c r="D46" s="483" t="s">
        <v>2878</v>
      </c>
      <c r="E46" s="483"/>
      <c r="F46" s="484">
        <v>0.155</v>
      </c>
      <c r="G46" s="485"/>
      <c r="H46" s="485"/>
      <c r="L46" s="709"/>
    </row>
    <row r="47" spans="1:14" s="36" customFormat="1" outlineLevel="1" x14ac:dyDescent="0.2">
      <c r="A47" s="507">
        <v>17</v>
      </c>
      <c r="B47" s="508" t="s">
        <v>1440</v>
      </c>
      <c r="C47" s="503" t="s">
        <v>1446</v>
      </c>
      <c r="D47" s="503" t="s">
        <v>1447</v>
      </c>
      <c r="E47" s="503" t="s">
        <v>895</v>
      </c>
      <c r="F47" s="504">
        <v>1.6</v>
      </c>
      <c r="G47" s="505"/>
      <c r="H47" s="506">
        <f>F47*G47</f>
        <v>0</v>
      </c>
      <c r="L47" s="709"/>
    </row>
    <row r="48" spans="1:14" s="36" customFormat="1" outlineLevel="1" x14ac:dyDescent="0.2">
      <c r="A48" s="482"/>
      <c r="B48" s="483"/>
      <c r="C48" s="483"/>
      <c r="D48" s="483" t="s">
        <v>2879</v>
      </c>
      <c r="E48" s="483"/>
      <c r="F48" s="484">
        <v>1.6</v>
      </c>
      <c r="G48" s="485"/>
      <c r="H48" s="485"/>
      <c r="L48" s="709"/>
    </row>
    <row r="49" spans="1:14" s="36" customFormat="1" outlineLevel="1" x14ac:dyDescent="0.2">
      <c r="A49" s="785">
        <v>18</v>
      </c>
      <c r="B49" s="786" t="s">
        <v>1440</v>
      </c>
      <c r="C49" s="755" t="s">
        <v>1448</v>
      </c>
      <c r="D49" s="755" t="s">
        <v>1449</v>
      </c>
      <c r="E49" s="755" t="s">
        <v>895</v>
      </c>
      <c r="F49" s="787">
        <f>SUM(F50:F51)</f>
        <v>40.210999999999999</v>
      </c>
      <c r="G49" s="792"/>
      <c r="H49" s="793">
        <f>F49*G49</f>
        <v>0</v>
      </c>
      <c r="L49" s="794" t="s">
        <v>3038</v>
      </c>
      <c r="N49" s="795" t="s">
        <v>3039</v>
      </c>
    </row>
    <row r="50" spans="1:14" s="36" customFormat="1" outlineLevel="1" x14ac:dyDescent="0.2">
      <c r="A50" s="482"/>
      <c r="B50" s="483"/>
      <c r="C50" s="483"/>
      <c r="D50" s="483" t="s">
        <v>1450</v>
      </c>
      <c r="E50" s="483"/>
      <c r="F50" s="484">
        <v>7.4749999999999996</v>
      </c>
      <c r="G50" s="485"/>
      <c r="H50" s="485"/>
      <c r="L50" s="794" t="s">
        <v>3038</v>
      </c>
    </row>
    <row r="51" spans="1:14" s="36" customFormat="1" outlineLevel="1" x14ac:dyDescent="0.2">
      <c r="A51" s="482"/>
      <c r="B51" s="483"/>
      <c r="C51" s="483"/>
      <c r="D51" s="483" t="s">
        <v>3031</v>
      </c>
      <c r="E51" s="483"/>
      <c r="F51" s="484">
        <f>54.56*0.6</f>
        <v>32.735999999999997</v>
      </c>
      <c r="G51" s="485"/>
      <c r="H51" s="485"/>
      <c r="L51" s="794" t="s">
        <v>3038</v>
      </c>
      <c r="N51" s="795" t="s">
        <v>3039</v>
      </c>
    </row>
    <row r="52" spans="1:14" s="36" customFormat="1" outlineLevel="1" x14ac:dyDescent="0.2">
      <c r="A52" s="785">
        <v>355</v>
      </c>
      <c r="B52" s="786" t="s">
        <v>1440</v>
      </c>
      <c r="C52" s="755" t="s">
        <v>3032</v>
      </c>
      <c r="D52" s="755" t="s">
        <v>3033</v>
      </c>
      <c r="E52" s="755" t="s">
        <v>261</v>
      </c>
      <c r="F52" s="787">
        <v>18.285</v>
      </c>
      <c r="G52" s="792"/>
      <c r="H52" s="793">
        <f>F52*G52</f>
        <v>0</v>
      </c>
      <c r="L52" s="794" t="s">
        <v>3038</v>
      </c>
    </row>
    <row r="53" spans="1:14" s="36" customFormat="1" outlineLevel="1" x14ac:dyDescent="0.2">
      <c r="A53" s="482"/>
      <c r="B53" s="483"/>
      <c r="C53" s="483"/>
      <c r="D53" s="483" t="s">
        <v>3034</v>
      </c>
      <c r="E53" s="483"/>
      <c r="F53" s="484">
        <v>18.285</v>
      </c>
      <c r="G53" s="485"/>
      <c r="H53" s="485"/>
      <c r="L53" s="794" t="s">
        <v>3038</v>
      </c>
    </row>
    <row r="54" spans="1:14" s="36" customFormat="1" outlineLevel="1" x14ac:dyDescent="0.2">
      <c r="A54" s="785">
        <v>356</v>
      </c>
      <c r="B54" s="786" t="s">
        <v>1440</v>
      </c>
      <c r="C54" s="755" t="s">
        <v>3035</v>
      </c>
      <c r="D54" s="755" t="s">
        <v>3036</v>
      </c>
      <c r="E54" s="755" t="s">
        <v>261</v>
      </c>
      <c r="F54" s="787">
        <v>18.285</v>
      </c>
      <c r="G54" s="792"/>
      <c r="H54" s="793">
        <f>F54*G54</f>
        <v>0</v>
      </c>
      <c r="L54" s="794" t="s">
        <v>3038</v>
      </c>
      <c r="N54" s="795" t="s">
        <v>3039</v>
      </c>
    </row>
    <row r="55" spans="1:14" s="36" customFormat="1" outlineLevel="1" x14ac:dyDescent="0.2">
      <c r="A55" s="785">
        <v>19</v>
      </c>
      <c r="B55" s="786" t="s">
        <v>1440</v>
      </c>
      <c r="C55" s="755" t="s">
        <v>1451</v>
      </c>
      <c r="D55" s="755" t="s">
        <v>1452</v>
      </c>
      <c r="E55" s="755" t="s">
        <v>623</v>
      </c>
      <c r="F55" s="787">
        <f>F56</f>
        <v>4.0210999999999997</v>
      </c>
      <c r="G55" s="792"/>
      <c r="H55" s="793">
        <f>F55*G55</f>
        <v>0</v>
      </c>
      <c r="L55" s="794" t="s">
        <v>3038</v>
      </c>
      <c r="N55" s="795" t="s">
        <v>3039</v>
      </c>
    </row>
    <row r="56" spans="1:14" s="36" customFormat="1" outlineLevel="1" x14ac:dyDescent="0.2">
      <c r="A56" s="482"/>
      <c r="B56" s="483"/>
      <c r="C56" s="483"/>
      <c r="D56" s="791" t="s">
        <v>3037</v>
      </c>
      <c r="E56" s="483"/>
      <c r="F56" s="790">
        <v>4.0210999999999997</v>
      </c>
      <c r="G56" s="485"/>
      <c r="H56" s="485"/>
      <c r="L56" s="794" t="s">
        <v>3038</v>
      </c>
    </row>
    <row r="57" spans="1:14" s="36" customFormat="1" outlineLevel="1" x14ac:dyDescent="0.2">
      <c r="A57" s="507">
        <v>20</v>
      </c>
      <c r="B57" s="508" t="s">
        <v>1440</v>
      </c>
      <c r="C57" s="503" t="s">
        <v>1453</v>
      </c>
      <c r="D57" s="503" t="s">
        <v>1454</v>
      </c>
      <c r="E57" s="503" t="s">
        <v>623</v>
      </c>
      <c r="F57" s="504">
        <v>0.34</v>
      </c>
      <c r="G57" s="505"/>
      <c r="H57" s="506">
        <f>F57*G57</f>
        <v>0</v>
      </c>
      <c r="L57" s="709"/>
    </row>
    <row r="58" spans="1:14" s="36" customFormat="1" outlineLevel="1" x14ac:dyDescent="0.2">
      <c r="A58" s="482"/>
      <c r="B58" s="483"/>
      <c r="C58" s="483"/>
      <c r="D58" s="483" t="s">
        <v>1455</v>
      </c>
      <c r="E58" s="483"/>
      <c r="F58" s="484">
        <v>0.34</v>
      </c>
      <c r="G58" s="485"/>
      <c r="H58" s="485"/>
      <c r="L58" s="709"/>
    </row>
    <row r="59" spans="1:14" s="36" customFormat="1" ht="22.5" outlineLevel="1" x14ac:dyDescent="0.2">
      <c r="A59" s="507">
        <v>21</v>
      </c>
      <c r="B59" s="508" t="s">
        <v>1456</v>
      </c>
      <c r="C59" s="503" t="s">
        <v>1457</v>
      </c>
      <c r="D59" s="503" t="s">
        <v>1458</v>
      </c>
      <c r="E59" s="503" t="s">
        <v>895</v>
      </c>
      <c r="F59" s="504">
        <v>0.18</v>
      </c>
      <c r="G59" s="505"/>
      <c r="H59" s="506">
        <f>F59*G59</f>
        <v>0</v>
      </c>
      <c r="L59" s="709"/>
    </row>
    <row r="60" spans="1:14" s="36" customFormat="1" ht="13.5" outlineLevel="1" thickBot="1" x14ac:dyDescent="0.25">
      <c r="A60" s="482"/>
      <c r="B60" s="483"/>
      <c r="C60" s="483"/>
      <c r="D60" s="483" t="s">
        <v>1459</v>
      </c>
      <c r="E60" s="483"/>
      <c r="F60" s="484">
        <v>0.18</v>
      </c>
      <c r="G60" s="485"/>
      <c r="H60" s="485"/>
      <c r="L60" s="709"/>
    </row>
    <row r="61" spans="1:14" s="36" customFormat="1" ht="13.5" thickBot="1" x14ac:dyDescent="0.25">
      <c r="A61" s="743"/>
      <c r="B61" s="744"/>
      <c r="C61" s="744" t="s">
        <v>27</v>
      </c>
      <c r="D61" s="744" t="s">
        <v>1460</v>
      </c>
      <c r="E61" s="744"/>
      <c r="F61" s="745"/>
      <c r="G61" s="746"/>
      <c r="H61" s="747">
        <f>SUM(H62:H293)</f>
        <v>0</v>
      </c>
      <c r="L61" s="709"/>
    </row>
    <row r="62" spans="1:14" s="36" customFormat="1" ht="22.5" outlineLevel="1" x14ac:dyDescent="0.2">
      <c r="A62" s="507">
        <v>22</v>
      </c>
      <c r="B62" s="508" t="s">
        <v>1440</v>
      </c>
      <c r="C62" s="503" t="s">
        <v>1461</v>
      </c>
      <c r="D62" s="503" t="s">
        <v>1462</v>
      </c>
      <c r="E62" s="503" t="s">
        <v>261</v>
      </c>
      <c r="F62" s="504">
        <v>16.75</v>
      </c>
      <c r="G62" s="505"/>
      <c r="H62" s="506">
        <f>F62*G62</f>
        <v>0</v>
      </c>
      <c r="L62" s="709"/>
    </row>
    <row r="63" spans="1:14" s="36" customFormat="1" ht="22.5" outlineLevel="1" x14ac:dyDescent="0.2">
      <c r="A63" s="482"/>
      <c r="B63" s="483"/>
      <c r="C63" s="483"/>
      <c r="D63" s="483" t="s">
        <v>2880</v>
      </c>
      <c r="E63" s="483"/>
      <c r="F63" s="484">
        <v>16.75</v>
      </c>
      <c r="G63" s="485"/>
      <c r="H63" s="485"/>
      <c r="L63" s="709"/>
    </row>
    <row r="64" spans="1:14" s="36" customFormat="1" ht="22.5" outlineLevel="1" x14ac:dyDescent="0.2">
      <c r="A64" s="507">
        <v>23</v>
      </c>
      <c r="B64" s="508" t="s">
        <v>1440</v>
      </c>
      <c r="C64" s="503" t="s">
        <v>1463</v>
      </c>
      <c r="D64" s="503" t="s">
        <v>1464</v>
      </c>
      <c r="E64" s="503" t="s">
        <v>261</v>
      </c>
      <c r="F64" s="504">
        <v>107.66</v>
      </c>
      <c r="G64" s="505"/>
      <c r="H64" s="506">
        <f>F64*G64</f>
        <v>0</v>
      </c>
      <c r="L64" s="709"/>
    </row>
    <row r="65" spans="1:12" s="36" customFormat="1" outlineLevel="1" x14ac:dyDescent="0.2">
      <c r="A65" s="712"/>
      <c r="B65" s="713"/>
      <c r="C65" s="713"/>
      <c r="D65" s="713" t="s">
        <v>2881</v>
      </c>
      <c r="E65" s="713"/>
      <c r="F65" s="714">
        <v>24.63</v>
      </c>
      <c r="G65" s="715"/>
      <c r="H65" s="715"/>
      <c r="L65" s="709"/>
    </row>
    <row r="66" spans="1:12" s="36" customFormat="1" outlineLevel="1" x14ac:dyDescent="0.2">
      <c r="A66" s="716"/>
      <c r="B66" s="717"/>
      <c r="C66" s="717"/>
      <c r="D66" s="717" t="s">
        <v>2882</v>
      </c>
      <c r="E66" s="717"/>
      <c r="F66" s="718"/>
      <c r="G66" s="719"/>
      <c r="H66" s="719"/>
      <c r="L66" s="709"/>
    </row>
    <row r="67" spans="1:12" s="36" customFormat="1" ht="22.5" outlineLevel="1" x14ac:dyDescent="0.2">
      <c r="A67" s="712"/>
      <c r="B67" s="713"/>
      <c r="C67" s="713"/>
      <c r="D67" s="713" t="s">
        <v>1465</v>
      </c>
      <c r="E67" s="713"/>
      <c r="F67" s="714">
        <v>75.010000000000005</v>
      </c>
      <c r="G67" s="715"/>
      <c r="H67" s="715"/>
      <c r="L67" s="709"/>
    </row>
    <row r="68" spans="1:12" s="36" customFormat="1" outlineLevel="1" x14ac:dyDescent="0.2">
      <c r="A68" s="716"/>
      <c r="B68" s="717"/>
      <c r="C68" s="717"/>
      <c r="D68" s="717" t="s">
        <v>2883</v>
      </c>
      <c r="E68" s="717"/>
      <c r="F68" s="718"/>
      <c r="G68" s="719"/>
      <c r="H68" s="719"/>
      <c r="L68" s="709"/>
    </row>
    <row r="69" spans="1:12" s="36" customFormat="1" outlineLevel="1" x14ac:dyDescent="0.2">
      <c r="A69" s="712"/>
      <c r="B69" s="713"/>
      <c r="C69" s="713"/>
      <c r="D69" s="713" t="s">
        <v>1466</v>
      </c>
      <c r="E69" s="713"/>
      <c r="F69" s="714">
        <v>8.02</v>
      </c>
      <c r="G69" s="715"/>
      <c r="H69" s="715"/>
      <c r="L69" s="709"/>
    </row>
    <row r="70" spans="1:12" s="36" customFormat="1" outlineLevel="1" x14ac:dyDescent="0.2">
      <c r="A70" s="507">
        <v>24</v>
      </c>
      <c r="B70" s="508" t="s">
        <v>1440</v>
      </c>
      <c r="C70" s="503" t="s">
        <v>1467</v>
      </c>
      <c r="D70" s="503" t="s">
        <v>1468</v>
      </c>
      <c r="E70" s="503" t="s">
        <v>895</v>
      </c>
      <c r="F70" s="504">
        <v>115.6</v>
      </c>
      <c r="G70" s="505"/>
      <c r="H70" s="506">
        <f>F70*G70</f>
        <v>0</v>
      </c>
      <c r="L70" s="709"/>
    </row>
    <row r="71" spans="1:12" s="36" customFormat="1" outlineLevel="1" x14ac:dyDescent="0.2">
      <c r="A71" s="712"/>
      <c r="B71" s="713"/>
      <c r="C71" s="713"/>
      <c r="D71" s="713" t="s">
        <v>2884</v>
      </c>
      <c r="E71" s="713"/>
      <c r="F71" s="714">
        <v>0.70099999999999996</v>
      </c>
      <c r="G71" s="715"/>
      <c r="H71" s="715"/>
      <c r="L71" s="709"/>
    </row>
    <row r="72" spans="1:12" s="36" customFormat="1" outlineLevel="1" x14ac:dyDescent="0.2">
      <c r="A72" s="712"/>
      <c r="B72" s="713"/>
      <c r="C72" s="713"/>
      <c r="D72" s="713" t="s">
        <v>2885</v>
      </c>
      <c r="E72" s="713"/>
      <c r="F72" s="714">
        <v>0.34</v>
      </c>
      <c r="G72" s="715"/>
      <c r="H72" s="715"/>
      <c r="L72" s="709"/>
    </row>
    <row r="73" spans="1:12" s="36" customFormat="1" outlineLevel="1" x14ac:dyDescent="0.2">
      <c r="A73" s="716"/>
      <c r="B73" s="717"/>
      <c r="C73" s="717"/>
      <c r="D73" s="717" t="s">
        <v>1469</v>
      </c>
      <c r="E73" s="717"/>
      <c r="F73" s="718"/>
      <c r="G73" s="719"/>
      <c r="H73" s="719"/>
      <c r="L73" s="709"/>
    </row>
    <row r="74" spans="1:12" s="36" customFormat="1" outlineLevel="1" x14ac:dyDescent="0.2">
      <c r="A74" s="712"/>
      <c r="B74" s="713"/>
      <c r="C74" s="713"/>
      <c r="D74" s="713" t="s">
        <v>1470</v>
      </c>
      <c r="E74" s="713"/>
      <c r="F74" s="714">
        <v>56.936999999999998</v>
      </c>
      <c r="G74" s="715"/>
      <c r="H74" s="715"/>
      <c r="L74" s="709"/>
    </row>
    <row r="75" spans="1:12" s="36" customFormat="1" ht="22.5" outlineLevel="1" x14ac:dyDescent="0.2">
      <c r="A75" s="712"/>
      <c r="B75" s="713"/>
      <c r="C75" s="713"/>
      <c r="D75" s="713" t="s">
        <v>1471</v>
      </c>
      <c r="E75" s="713"/>
      <c r="F75" s="714">
        <v>-21.181999999999999</v>
      </c>
      <c r="G75" s="715"/>
      <c r="H75" s="715"/>
      <c r="L75" s="709"/>
    </row>
    <row r="76" spans="1:12" s="36" customFormat="1" outlineLevel="1" x14ac:dyDescent="0.2">
      <c r="A76" s="712"/>
      <c r="B76" s="713"/>
      <c r="C76" s="713"/>
      <c r="D76" s="713" t="s">
        <v>1472</v>
      </c>
      <c r="E76" s="713"/>
      <c r="F76" s="714">
        <v>-3.7149999999999999</v>
      </c>
      <c r="G76" s="715"/>
      <c r="H76" s="715"/>
      <c r="L76" s="709"/>
    </row>
    <row r="77" spans="1:12" s="36" customFormat="1" outlineLevel="1" x14ac:dyDescent="0.2">
      <c r="A77" s="716"/>
      <c r="B77" s="717"/>
      <c r="C77" s="717"/>
      <c r="D77" s="717" t="s">
        <v>1473</v>
      </c>
      <c r="E77" s="717"/>
      <c r="F77" s="718"/>
      <c r="G77" s="719"/>
      <c r="H77" s="719"/>
      <c r="L77" s="709"/>
    </row>
    <row r="78" spans="1:12" s="36" customFormat="1" outlineLevel="1" x14ac:dyDescent="0.2">
      <c r="A78" s="712"/>
      <c r="B78" s="713"/>
      <c r="C78" s="713"/>
      <c r="D78" s="713" t="s">
        <v>1474</v>
      </c>
      <c r="E78" s="713"/>
      <c r="F78" s="714">
        <v>21.158999999999999</v>
      </c>
      <c r="G78" s="715"/>
      <c r="H78" s="715"/>
      <c r="L78" s="709"/>
    </row>
    <row r="79" spans="1:12" s="36" customFormat="1" outlineLevel="1" x14ac:dyDescent="0.2">
      <c r="A79" s="712"/>
      <c r="B79" s="713"/>
      <c r="C79" s="713"/>
      <c r="D79" s="713" t="s">
        <v>1475</v>
      </c>
      <c r="E79" s="713"/>
      <c r="F79" s="714">
        <v>-7.8090000000000002</v>
      </c>
      <c r="G79" s="715"/>
      <c r="H79" s="715"/>
      <c r="L79" s="709"/>
    </row>
    <row r="80" spans="1:12" s="36" customFormat="1" outlineLevel="1" x14ac:dyDescent="0.2">
      <c r="A80" s="712"/>
      <c r="B80" s="713"/>
      <c r="C80" s="713"/>
      <c r="D80" s="713" t="s">
        <v>1476</v>
      </c>
      <c r="E80" s="713"/>
      <c r="F80" s="714">
        <v>-1.038</v>
      </c>
      <c r="G80" s="715"/>
      <c r="H80" s="715"/>
      <c r="L80" s="709"/>
    </row>
    <row r="81" spans="1:12" s="36" customFormat="1" outlineLevel="1" x14ac:dyDescent="0.2">
      <c r="A81" s="716"/>
      <c r="B81" s="717"/>
      <c r="C81" s="717"/>
      <c r="D81" s="717" t="s">
        <v>1477</v>
      </c>
      <c r="E81" s="717"/>
      <c r="F81" s="718"/>
      <c r="G81" s="719"/>
      <c r="H81" s="719"/>
      <c r="L81" s="709"/>
    </row>
    <row r="82" spans="1:12" s="36" customFormat="1" outlineLevel="1" x14ac:dyDescent="0.2">
      <c r="A82" s="712"/>
      <c r="B82" s="713"/>
      <c r="C82" s="713"/>
      <c r="D82" s="713" t="s">
        <v>1478</v>
      </c>
      <c r="E82" s="713"/>
      <c r="F82" s="714">
        <v>3.5619999999999998</v>
      </c>
      <c r="G82" s="715"/>
      <c r="H82" s="715"/>
      <c r="L82" s="709"/>
    </row>
    <row r="83" spans="1:12" s="36" customFormat="1" outlineLevel="1" x14ac:dyDescent="0.2">
      <c r="A83" s="716"/>
      <c r="B83" s="717"/>
      <c r="C83" s="717"/>
      <c r="D83" s="717" t="s">
        <v>1479</v>
      </c>
      <c r="E83" s="717"/>
      <c r="F83" s="718"/>
      <c r="G83" s="719"/>
      <c r="H83" s="719"/>
      <c r="L83" s="709"/>
    </row>
    <row r="84" spans="1:12" s="36" customFormat="1" outlineLevel="1" x14ac:dyDescent="0.2">
      <c r="A84" s="712"/>
      <c r="B84" s="713"/>
      <c r="C84" s="713"/>
      <c r="D84" s="713" t="s">
        <v>1480</v>
      </c>
      <c r="E84" s="713"/>
      <c r="F84" s="714">
        <v>1.0609999999999999</v>
      </c>
      <c r="G84" s="715"/>
      <c r="H84" s="715"/>
      <c r="L84" s="709"/>
    </row>
    <row r="85" spans="1:12" s="36" customFormat="1" outlineLevel="1" x14ac:dyDescent="0.2">
      <c r="A85" s="716"/>
      <c r="B85" s="717"/>
      <c r="C85" s="717"/>
      <c r="D85" s="717" t="s">
        <v>1481</v>
      </c>
      <c r="E85" s="717"/>
      <c r="F85" s="718"/>
      <c r="G85" s="719"/>
      <c r="H85" s="719"/>
      <c r="L85" s="709"/>
    </row>
    <row r="86" spans="1:12" s="36" customFormat="1" outlineLevel="1" x14ac:dyDescent="0.2">
      <c r="A86" s="712"/>
      <c r="B86" s="713"/>
      <c r="C86" s="713"/>
      <c r="D86" s="713" t="s">
        <v>1482</v>
      </c>
      <c r="E86" s="713"/>
      <c r="F86" s="714">
        <v>44.85</v>
      </c>
      <c r="G86" s="715"/>
      <c r="H86" s="715"/>
      <c r="L86" s="709"/>
    </row>
    <row r="87" spans="1:12" s="36" customFormat="1" ht="33.75" outlineLevel="1" x14ac:dyDescent="0.2">
      <c r="A87" s="712"/>
      <c r="B87" s="713"/>
      <c r="C87" s="713"/>
      <c r="D87" s="713" t="s">
        <v>1483</v>
      </c>
      <c r="E87" s="713"/>
      <c r="F87" s="714">
        <v>-27.242000000000001</v>
      </c>
      <c r="G87" s="715"/>
      <c r="H87" s="715"/>
      <c r="L87" s="709"/>
    </row>
    <row r="88" spans="1:12" s="36" customFormat="1" outlineLevel="1" x14ac:dyDescent="0.2">
      <c r="A88" s="716"/>
      <c r="B88" s="717"/>
      <c r="C88" s="717"/>
      <c r="D88" s="717" t="s">
        <v>1484</v>
      </c>
      <c r="E88" s="717"/>
      <c r="F88" s="718"/>
      <c r="G88" s="719"/>
      <c r="H88" s="719"/>
      <c r="L88" s="709"/>
    </row>
    <row r="89" spans="1:12" s="36" customFormat="1" outlineLevel="1" x14ac:dyDescent="0.2">
      <c r="A89" s="712"/>
      <c r="B89" s="713"/>
      <c r="C89" s="713"/>
      <c r="D89" s="713" t="s">
        <v>1485</v>
      </c>
      <c r="E89" s="713"/>
      <c r="F89" s="714">
        <v>28.076000000000001</v>
      </c>
      <c r="G89" s="715"/>
      <c r="H89" s="715"/>
      <c r="L89" s="709"/>
    </row>
    <row r="90" spans="1:12" s="36" customFormat="1" outlineLevel="1" x14ac:dyDescent="0.2">
      <c r="A90" s="716"/>
      <c r="B90" s="717"/>
      <c r="C90" s="717"/>
      <c r="D90" s="717" t="s">
        <v>1486</v>
      </c>
      <c r="E90" s="717"/>
      <c r="F90" s="718"/>
      <c r="G90" s="719"/>
      <c r="H90" s="719"/>
      <c r="L90" s="709"/>
    </row>
    <row r="91" spans="1:12" s="36" customFormat="1" outlineLevel="1" x14ac:dyDescent="0.2">
      <c r="A91" s="712"/>
      <c r="B91" s="713"/>
      <c r="C91" s="713"/>
      <c r="D91" s="713" t="s">
        <v>1487</v>
      </c>
      <c r="E91" s="713"/>
      <c r="F91" s="714">
        <v>-11.846</v>
      </c>
      <c r="G91" s="715"/>
      <c r="H91" s="715"/>
      <c r="L91" s="709"/>
    </row>
    <row r="92" spans="1:12" s="36" customFormat="1" outlineLevel="1" x14ac:dyDescent="0.2">
      <c r="A92" s="716"/>
      <c r="B92" s="717"/>
      <c r="C92" s="717"/>
      <c r="D92" s="717" t="s">
        <v>1488</v>
      </c>
      <c r="E92" s="717"/>
      <c r="F92" s="718"/>
      <c r="G92" s="719"/>
      <c r="H92" s="719"/>
      <c r="L92" s="709"/>
    </row>
    <row r="93" spans="1:12" s="36" customFormat="1" outlineLevel="1" x14ac:dyDescent="0.2">
      <c r="A93" s="712"/>
      <c r="B93" s="713"/>
      <c r="C93" s="713"/>
      <c r="D93" s="713" t="s">
        <v>1489</v>
      </c>
      <c r="E93" s="713"/>
      <c r="F93" s="714">
        <v>-0.91300000000000003</v>
      </c>
      <c r="G93" s="715"/>
      <c r="H93" s="715"/>
      <c r="L93" s="709"/>
    </row>
    <row r="94" spans="1:12" s="36" customFormat="1" outlineLevel="1" x14ac:dyDescent="0.2">
      <c r="A94" s="716"/>
      <c r="B94" s="717"/>
      <c r="C94" s="717"/>
      <c r="D94" s="717" t="s">
        <v>1490</v>
      </c>
      <c r="E94" s="717"/>
      <c r="F94" s="718"/>
      <c r="G94" s="719"/>
      <c r="H94" s="719"/>
      <c r="L94" s="709"/>
    </row>
    <row r="95" spans="1:12" s="36" customFormat="1" outlineLevel="1" x14ac:dyDescent="0.2">
      <c r="A95" s="712"/>
      <c r="B95" s="713"/>
      <c r="C95" s="713"/>
      <c r="D95" s="713" t="s">
        <v>1491</v>
      </c>
      <c r="E95" s="713"/>
      <c r="F95" s="714">
        <v>13.7</v>
      </c>
      <c r="G95" s="715"/>
      <c r="H95" s="715"/>
      <c r="L95" s="709"/>
    </row>
    <row r="96" spans="1:12" s="36" customFormat="1" outlineLevel="1" x14ac:dyDescent="0.2">
      <c r="A96" s="716"/>
      <c r="B96" s="717"/>
      <c r="C96" s="717"/>
      <c r="D96" s="717" t="s">
        <v>1486</v>
      </c>
      <c r="E96" s="717"/>
      <c r="F96" s="718"/>
      <c r="G96" s="719"/>
      <c r="H96" s="719"/>
      <c r="L96" s="709"/>
    </row>
    <row r="97" spans="1:12" s="36" customFormat="1" ht="22.5" outlineLevel="1" x14ac:dyDescent="0.2">
      <c r="A97" s="712"/>
      <c r="B97" s="713"/>
      <c r="C97" s="713"/>
      <c r="D97" s="713" t="s">
        <v>1492</v>
      </c>
      <c r="E97" s="713"/>
      <c r="F97" s="714">
        <v>-3.7490000000000001</v>
      </c>
      <c r="G97" s="715"/>
      <c r="H97" s="715"/>
      <c r="L97" s="709"/>
    </row>
    <row r="98" spans="1:12" s="36" customFormat="1" outlineLevel="1" x14ac:dyDescent="0.2">
      <c r="A98" s="716"/>
      <c r="B98" s="717"/>
      <c r="C98" s="717"/>
      <c r="D98" s="717" t="s">
        <v>1493</v>
      </c>
      <c r="E98" s="717"/>
      <c r="F98" s="718"/>
      <c r="G98" s="719"/>
      <c r="H98" s="719"/>
      <c r="L98" s="709"/>
    </row>
    <row r="99" spans="1:12" s="36" customFormat="1" outlineLevel="1" x14ac:dyDescent="0.2">
      <c r="A99" s="712"/>
      <c r="B99" s="713"/>
      <c r="C99" s="713"/>
      <c r="D99" s="713" t="s">
        <v>1494</v>
      </c>
      <c r="E99" s="713"/>
      <c r="F99" s="714">
        <v>42.899000000000001</v>
      </c>
      <c r="G99" s="715"/>
      <c r="H99" s="715"/>
      <c r="L99" s="709"/>
    </row>
    <row r="100" spans="1:12" s="36" customFormat="1" ht="33.75" outlineLevel="1" x14ac:dyDescent="0.2">
      <c r="A100" s="712"/>
      <c r="B100" s="713"/>
      <c r="C100" s="713"/>
      <c r="D100" s="713" t="s">
        <v>1495</v>
      </c>
      <c r="E100" s="713"/>
      <c r="F100" s="714">
        <v>-20.190999999999999</v>
      </c>
      <c r="G100" s="715"/>
      <c r="H100" s="715"/>
      <c r="L100" s="709"/>
    </row>
    <row r="101" spans="1:12" s="36" customFormat="1" outlineLevel="1" x14ac:dyDescent="0.2">
      <c r="A101" s="507">
        <v>25</v>
      </c>
      <c r="B101" s="508" t="s">
        <v>1440</v>
      </c>
      <c r="C101" s="503" t="s">
        <v>1496</v>
      </c>
      <c r="D101" s="503" t="s">
        <v>1497</v>
      </c>
      <c r="E101" s="503" t="s">
        <v>261</v>
      </c>
      <c r="F101" s="504">
        <v>990.303</v>
      </c>
      <c r="G101" s="505"/>
      <c r="H101" s="506">
        <f>F101*G101</f>
        <v>0</v>
      </c>
      <c r="L101" s="709"/>
    </row>
    <row r="102" spans="1:12" s="36" customFormat="1" outlineLevel="1" x14ac:dyDescent="0.2">
      <c r="A102" s="712"/>
      <c r="B102" s="713"/>
      <c r="C102" s="713"/>
      <c r="D102" s="713" t="s">
        <v>2886</v>
      </c>
      <c r="E102" s="713"/>
      <c r="F102" s="714">
        <v>6.1</v>
      </c>
      <c r="G102" s="715"/>
      <c r="H102" s="715"/>
      <c r="L102" s="709"/>
    </row>
    <row r="103" spans="1:12" s="36" customFormat="1" outlineLevel="1" x14ac:dyDescent="0.2">
      <c r="A103" s="712"/>
      <c r="B103" s="713"/>
      <c r="C103" s="713"/>
      <c r="D103" s="713" t="s">
        <v>2884</v>
      </c>
      <c r="E103" s="713"/>
      <c r="F103" s="714">
        <v>0.70099999999999996</v>
      </c>
      <c r="G103" s="715"/>
      <c r="H103" s="715"/>
      <c r="L103" s="709"/>
    </row>
    <row r="104" spans="1:12" s="36" customFormat="1" outlineLevel="1" x14ac:dyDescent="0.2">
      <c r="A104" s="716"/>
      <c r="B104" s="717"/>
      <c r="C104" s="717"/>
      <c r="D104" s="717" t="s">
        <v>1469</v>
      </c>
      <c r="E104" s="717"/>
      <c r="F104" s="718"/>
      <c r="G104" s="719"/>
      <c r="H104" s="719"/>
      <c r="L104" s="709"/>
    </row>
    <row r="105" spans="1:12" s="36" customFormat="1" outlineLevel="1" x14ac:dyDescent="0.2">
      <c r="A105" s="712"/>
      <c r="B105" s="713"/>
      <c r="C105" s="713"/>
      <c r="D105" s="713" t="s">
        <v>1498</v>
      </c>
      <c r="E105" s="713"/>
      <c r="F105" s="714">
        <v>569.36800000000005</v>
      </c>
      <c r="G105" s="715"/>
      <c r="H105" s="715"/>
      <c r="L105" s="709"/>
    </row>
    <row r="106" spans="1:12" s="36" customFormat="1" ht="22.5" outlineLevel="1" x14ac:dyDescent="0.2">
      <c r="A106" s="712"/>
      <c r="B106" s="713"/>
      <c r="C106" s="713"/>
      <c r="D106" s="713" t="s">
        <v>1499</v>
      </c>
      <c r="E106" s="713"/>
      <c r="F106" s="714">
        <v>-211.82499999999999</v>
      </c>
      <c r="G106" s="715"/>
      <c r="H106" s="715"/>
      <c r="L106" s="709"/>
    </row>
    <row r="107" spans="1:12" s="36" customFormat="1" outlineLevel="1" x14ac:dyDescent="0.2">
      <c r="A107" s="712"/>
      <c r="B107" s="713"/>
      <c r="C107" s="713"/>
      <c r="D107" s="713" t="s">
        <v>1500</v>
      </c>
      <c r="E107" s="713"/>
      <c r="F107" s="714">
        <v>74.302000000000007</v>
      </c>
      <c r="G107" s="715"/>
      <c r="H107" s="715"/>
      <c r="L107" s="709"/>
    </row>
    <row r="108" spans="1:12" s="36" customFormat="1" outlineLevel="1" x14ac:dyDescent="0.2">
      <c r="A108" s="716"/>
      <c r="B108" s="717"/>
      <c r="C108" s="717"/>
      <c r="D108" s="717" t="s">
        <v>1473</v>
      </c>
      <c r="E108" s="717"/>
      <c r="F108" s="718"/>
      <c r="G108" s="719"/>
      <c r="H108" s="719"/>
      <c r="L108" s="709"/>
    </row>
    <row r="109" spans="1:12" s="36" customFormat="1" outlineLevel="1" x14ac:dyDescent="0.2">
      <c r="A109" s="712"/>
      <c r="B109" s="713"/>
      <c r="C109" s="713"/>
      <c r="D109" s="713" t="s">
        <v>1501</v>
      </c>
      <c r="E109" s="713"/>
      <c r="F109" s="714">
        <v>211.58799999999999</v>
      </c>
      <c r="G109" s="715"/>
      <c r="H109" s="715"/>
      <c r="L109" s="709"/>
    </row>
    <row r="110" spans="1:12" s="36" customFormat="1" outlineLevel="1" x14ac:dyDescent="0.2">
      <c r="A110" s="712"/>
      <c r="B110" s="713"/>
      <c r="C110" s="713"/>
      <c r="D110" s="713" t="s">
        <v>1502</v>
      </c>
      <c r="E110" s="713"/>
      <c r="F110" s="714">
        <v>-78.088999999999999</v>
      </c>
      <c r="G110" s="715"/>
      <c r="H110" s="715"/>
      <c r="L110" s="709"/>
    </row>
    <row r="111" spans="1:12" s="36" customFormat="1" outlineLevel="1" x14ac:dyDescent="0.2">
      <c r="A111" s="712"/>
      <c r="B111" s="713"/>
      <c r="C111" s="713"/>
      <c r="D111" s="713" t="s">
        <v>1503</v>
      </c>
      <c r="E111" s="713"/>
      <c r="F111" s="714">
        <v>20.754999999999999</v>
      </c>
      <c r="G111" s="715"/>
      <c r="H111" s="715"/>
      <c r="L111" s="709"/>
    </row>
    <row r="112" spans="1:12" s="36" customFormat="1" outlineLevel="1" x14ac:dyDescent="0.2">
      <c r="A112" s="716"/>
      <c r="B112" s="717"/>
      <c r="C112" s="717"/>
      <c r="D112" s="717" t="s">
        <v>1477</v>
      </c>
      <c r="E112" s="717"/>
      <c r="F112" s="718"/>
      <c r="G112" s="719"/>
      <c r="H112" s="719"/>
      <c r="L112" s="709"/>
    </row>
    <row r="113" spans="1:12" s="36" customFormat="1" outlineLevel="1" x14ac:dyDescent="0.2">
      <c r="A113" s="712"/>
      <c r="B113" s="713"/>
      <c r="C113" s="713"/>
      <c r="D113" s="713" t="s">
        <v>1504</v>
      </c>
      <c r="E113" s="713"/>
      <c r="F113" s="714">
        <v>35.616</v>
      </c>
      <c r="G113" s="715"/>
      <c r="H113" s="715"/>
      <c r="L113" s="709"/>
    </row>
    <row r="114" spans="1:12" s="36" customFormat="1" outlineLevel="1" x14ac:dyDescent="0.2">
      <c r="A114" s="716"/>
      <c r="B114" s="717"/>
      <c r="C114" s="717"/>
      <c r="D114" s="717" t="s">
        <v>1479</v>
      </c>
      <c r="E114" s="717"/>
      <c r="F114" s="718"/>
      <c r="G114" s="719"/>
      <c r="H114" s="719"/>
      <c r="L114" s="709"/>
    </row>
    <row r="115" spans="1:12" s="36" customFormat="1" outlineLevel="1" x14ac:dyDescent="0.2">
      <c r="A115" s="712"/>
      <c r="B115" s="713"/>
      <c r="C115" s="713"/>
      <c r="D115" s="713" t="s">
        <v>1505</v>
      </c>
      <c r="E115" s="713"/>
      <c r="F115" s="714">
        <v>10.608000000000001</v>
      </c>
      <c r="G115" s="715"/>
      <c r="H115" s="715"/>
      <c r="L115" s="709"/>
    </row>
    <row r="116" spans="1:12" s="36" customFormat="1" outlineLevel="1" x14ac:dyDescent="0.2">
      <c r="A116" s="716"/>
      <c r="B116" s="717"/>
      <c r="C116" s="717"/>
      <c r="D116" s="717" t="s">
        <v>1481</v>
      </c>
      <c r="E116" s="717"/>
      <c r="F116" s="718"/>
      <c r="G116" s="719"/>
      <c r="H116" s="719"/>
      <c r="L116" s="709"/>
    </row>
    <row r="117" spans="1:12" s="36" customFormat="1" outlineLevel="1" x14ac:dyDescent="0.2">
      <c r="A117" s="712"/>
      <c r="B117" s="713"/>
      <c r="C117" s="713"/>
      <c r="D117" s="713" t="s">
        <v>1506</v>
      </c>
      <c r="E117" s="713"/>
      <c r="F117" s="714">
        <v>448.49700000000001</v>
      </c>
      <c r="G117" s="715"/>
      <c r="H117" s="715"/>
      <c r="L117" s="709"/>
    </row>
    <row r="118" spans="1:12" s="36" customFormat="1" ht="33.75" outlineLevel="1" x14ac:dyDescent="0.2">
      <c r="A118" s="712"/>
      <c r="B118" s="713"/>
      <c r="C118" s="713"/>
      <c r="D118" s="713" t="s">
        <v>1507</v>
      </c>
      <c r="E118" s="713"/>
      <c r="F118" s="714">
        <v>-272.42</v>
      </c>
      <c r="G118" s="715"/>
      <c r="H118" s="715"/>
      <c r="L118" s="709"/>
    </row>
    <row r="119" spans="1:12" s="36" customFormat="1" outlineLevel="1" x14ac:dyDescent="0.2">
      <c r="A119" s="716"/>
      <c r="B119" s="717"/>
      <c r="C119" s="717"/>
      <c r="D119" s="717" t="s">
        <v>1484</v>
      </c>
      <c r="E119" s="717"/>
      <c r="F119" s="718"/>
      <c r="G119" s="719"/>
      <c r="H119" s="719"/>
      <c r="L119" s="709"/>
    </row>
    <row r="120" spans="1:12" s="36" customFormat="1" outlineLevel="1" x14ac:dyDescent="0.2">
      <c r="A120" s="712"/>
      <c r="B120" s="713"/>
      <c r="C120" s="713"/>
      <c r="D120" s="713" t="s">
        <v>1508</v>
      </c>
      <c r="E120" s="713"/>
      <c r="F120" s="714">
        <v>280.75799999999998</v>
      </c>
      <c r="G120" s="715"/>
      <c r="H120" s="715"/>
      <c r="L120" s="709"/>
    </row>
    <row r="121" spans="1:12" s="36" customFormat="1" outlineLevel="1" x14ac:dyDescent="0.2">
      <c r="A121" s="716"/>
      <c r="B121" s="717"/>
      <c r="C121" s="717"/>
      <c r="D121" s="717" t="s">
        <v>1486</v>
      </c>
      <c r="E121" s="717"/>
      <c r="F121" s="718"/>
      <c r="G121" s="719"/>
      <c r="H121" s="719"/>
      <c r="L121" s="709"/>
    </row>
    <row r="122" spans="1:12" s="36" customFormat="1" outlineLevel="1" x14ac:dyDescent="0.2">
      <c r="A122" s="712"/>
      <c r="B122" s="713"/>
      <c r="C122" s="713"/>
      <c r="D122" s="713" t="s">
        <v>1509</v>
      </c>
      <c r="E122" s="713"/>
      <c r="F122" s="714">
        <v>-118.459</v>
      </c>
      <c r="G122" s="715"/>
      <c r="H122" s="715"/>
      <c r="L122" s="709"/>
    </row>
    <row r="123" spans="1:12" s="36" customFormat="1" outlineLevel="1" x14ac:dyDescent="0.2">
      <c r="A123" s="716"/>
      <c r="B123" s="717"/>
      <c r="C123" s="717"/>
      <c r="D123" s="717" t="s">
        <v>1488</v>
      </c>
      <c r="E123" s="717"/>
      <c r="F123" s="718"/>
      <c r="G123" s="719"/>
      <c r="H123" s="719"/>
      <c r="L123" s="709"/>
    </row>
    <row r="124" spans="1:12" s="36" customFormat="1" outlineLevel="1" x14ac:dyDescent="0.2">
      <c r="A124" s="712"/>
      <c r="B124" s="713"/>
      <c r="C124" s="713"/>
      <c r="D124" s="713" t="s">
        <v>1510</v>
      </c>
      <c r="E124" s="713"/>
      <c r="F124" s="714">
        <v>18.253</v>
      </c>
      <c r="G124" s="715"/>
      <c r="H124" s="715"/>
      <c r="L124" s="709"/>
    </row>
    <row r="125" spans="1:12" s="36" customFormat="1" outlineLevel="1" x14ac:dyDescent="0.2">
      <c r="A125" s="716"/>
      <c r="B125" s="717"/>
      <c r="C125" s="717"/>
      <c r="D125" s="717" t="s">
        <v>1490</v>
      </c>
      <c r="E125" s="717"/>
      <c r="F125" s="718"/>
      <c r="G125" s="719"/>
      <c r="H125" s="719"/>
      <c r="L125" s="709"/>
    </row>
    <row r="126" spans="1:12" s="36" customFormat="1" outlineLevel="1" x14ac:dyDescent="0.2">
      <c r="A126" s="712"/>
      <c r="B126" s="713"/>
      <c r="C126" s="713"/>
      <c r="D126" s="713" t="s">
        <v>1511</v>
      </c>
      <c r="E126" s="713"/>
      <c r="F126" s="714">
        <v>136.99799999999999</v>
      </c>
      <c r="G126" s="715"/>
      <c r="H126" s="715"/>
      <c r="L126" s="709"/>
    </row>
    <row r="127" spans="1:12" s="36" customFormat="1" outlineLevel="1" x14ac:dyDescent="0.2">
      <c r="A127" s="716"/>
      <c r="B127" s="717"/>
      <c r="C127" s="717"/>
      <c r="D127" s="717" t="s">
        <v>1486</v>
      </c>
      <c r="E127" s="717"/>
      <c r="F127" s="718"/>
      <c r="G127" s="719"/>
      <c r="H127" s="719"/>
      <c r="L127" s="709"/>
    </row>
    <row r="128" spans="1:12" s="36" customFormat="1" outlineLevel="1" x14ac:dyDescent="0.2">
      <c r="A128" s="712"/>
      <c r="B128" s="713"/>
      <c r="C128" s="713"/>
      <c r="D128" s="713" t="s">
        <v>1512</v>
      </c>
      <c r="E128" s="713"/>
      <c r="F128" s="714">
        <v>-37.491999999999997</v>
      </c>
      <c r="G128" s="715"/>
      <c r="H128" s="715"/>
      <c r="L128" s="709"/>
    </row>
    <row r="129" spans="1:12" s="36" customFormat="1" outlineLevel="1" x14ac:dyDescent="0.2">
      <c r="A129" s="716"/>
      <c r="B129" s="717"/>
      <c r="C129" s="717"/>
      <c r="D129" s="717" t="s">
        <v>1493</v>
      </c>
      <c r="E129" s="717"/>
      <c r="F129" s="718"/>
      <c r="G129" s="719"/>
      <c r="H129" s="719"/>
      <c r="L129" s="709"/>
    </row>
    <row r="130" spans="1:12" s="36" customFormat="1" outlineLevel="1" x14ac:dyDescent="0.2">
      <c r="A130" s="712"/>
      <c r="B130" s="713"/>
      <c r="C130" s="713"/>
      <c r="D130" s="713" t="s">
        <v>1513</v>
      </c>
      <c r="E130" s="713"/>
      <c r="F130" s="714">
        <v>96.953000000000003</v>
      </c>
      <c r="G130" s="715"/>
      <c r="H130" s="715"/>
      <c r="L130" s="709"/>
    </row>
    <row r="131" spans="1:12" s="36" customFormat="1" ht="33.75" outlineLevel="1" x14ac:dyDescent="0.2">
      <c r="A131" s="712"/>
      <c r="B131" s="713"/>
      <c r="C131" s="713"/>
      <c r="D131" s="713" t="s">
        <v>1514</v>
      </c>
      <c r="E131" s="713"/>
      <c r="F131" s="714">
        <v>-201.90899999999999</v>
      </c>
      <c r="G131" s="715"/>
      <c r="H131" s="715"/>
      <c r="L131" s="709"/>
    </row>
    <row r="132" spans="1:12" s="36" customFormat="1" outlineLevel="1" x14ac:dyDescent="0.2">
      <c r="A132" s="507">
        <v>26</v>
      </c>
      <c r="B132" s="508" t="s">
        <v>1440</v>
      </c>
      <c r="C132" s="503" t="s">
        <v>1515</v>
      </c>
      <c r="D132" s="503" t="s">
        <v>1516</v>
      </c>
      <c r="E132" s="503" t="s">
        <v>261</v>
      </c>
      <c r="F132" s="504">
        <v>988.20299999999997</v>
      </c>
      <c r="G132" s="505"/>
      <c r="H132" s="506">
        <f>F132*G132</f>
        <v>0</v>
      </c>
      <c r="L132" s="709"/>
    </row>
    <row r="133" spans="1:12" s="36" customFormat="1" outlineLevel="1" x14ac:dyDescent="0.2">
      <c r="A133" s="712"/>
      <c r="B133" s="713"/>
      <c r="C133" s="713"/>
      <c r="D133" s="713" t="s">
        <v>2887</v>
      </c>
      <c r="E133" s="713"/>
      <c r="F133" s="714">
        <v>4</v>
      </c>
      <c r="G133" s="715"/>
      <c r="H133" s="715"/>
      <c r="L133" s="709"/>
    </row>
    <row r="134" spans="1:12" s="36" customFormat="1" outlineLevel="1" x14ac:dyDescent="0.2">
      <c r="A134" s="712"/>
      <c r="B134" s="713"/>
      <c r="C134" s="713"/>
      <c r="D134" s="713" t="s">
        <v>2884</v>
      </c>
      <c r="E134" s="713"/>
      <c r="F134" s="714">
        <v>0.70099999999999996</v>
      </c>
      <c r="G134" s="715"/>
      <c r="H134" s="715"/>
      <c r="L134" s="709"/>
    </row>
    <row r="135" spans="1:12" s="36" customFormat="1" outlineLevel="1" x14ac:dyDescent="0.2">
      <c r="A135" s="716"/>
      <c r="B135" s="717"/>
      <c r="C135" s="717"/>
      <c r="D135" s="717" t="s">
        <v>1469</v>
      </c>
      <c r="E135" s="717"/>
      <c r="F135" s="718"/>
      <c r="G135" s="719"/>
      <c r="H135" s="719"/>
      <c r="L135" s="709"/>
    </row>
    <row r="136" spans="1:12" s="36" customFormat="1" outlineLevel="1" x14ac:dyDescent="0.2">
      <c r="A136" s="712"/>
      <c r="B136" s="713"/>
      <c r="C136" s="713"/>
      <c r="D136" s="713" t="s">
        <v>1498</v>
      </c>
      <c r="E136" s="713"/>
      <c r="F136" s="714">
        <v>569.36800000000005</v>
      </c>
      <c r="G136" s="715"/>
      <c r="H136" s="715"/>
      <c r="L136" s="709"/>
    </row>
    <row r="137" spans="1:12" s="36" customFormat="1" ht="22.5" outlineLevel="1" x14ac:dyDescent="0.2">
      <c r="A137" s="712"/>
      <c r="B137" s="713"/>
      <c r="C137" s="713"/>
      <c r="D137" s="713" t="s">
        <v>1499</v>
      </c>
      <c r="E137" s="713"/>
      <c r="F137" s="714">
        <v>-211.82499999999999</v>
      </c>
      <c r="G137" s="715"/>
      <c r="H137" s="715"/>
      <c r="L137" s="709"/>
    </row>
    <row r="138" spans="1:12" s="36" customFormat="1" outlineLevel="1" x14ac:dyDescent="0.2">
      <c r="A138" s="712"/>
      <c r="B138" s="713"/>
      <c r="C138" s="713"/>
      <c r="D138" s="713" t="s">
        <v>1500</v>
      </c>
      <c r="E138" s="713"/>
      <c r="F138" s="714">
        <v>74.302000000000007</v>
      </c>
      <c r="G138" s="715"/>
      <c r="H138" s="715"/>
      <c r="L138" s="709"/>
    </row>
    <row r="139" spans="1:12" s="36" customFormat="1" outlineLevel="1" x14ac:dyDescent="0.2">
      <c r="A139" s="716"/>
      <c r="B139" s="717"/>
      <c r="C139" s="717"/>
      <c r="D139" s="717" t="s">
        <v>1473</v>
      </c>
      <c r="E139" s="717"/>
      <c r="F139" s="718"/>
      <c r="G139" s="719"/>
      <c r="H139" s="719"/>
      <c r="L139" s="709"/>
    </row>
    <row r="140" spans="1:12" s="36" customFormat="1" outlineLevel="1" x14ac:dyDescent="0.2">
      <c r="A140" s="712"/>
      <c r="B140" s="713"/>
      <c r="C140" s="713"/>
      <c r="D140" s="713" t="s">
        <v>1501</v>
      </c>
      <c r="E140" s="713"/>
      <c r="F140" s="714">
        <v>211.58799999999999</v>
      </c>
      <c r="G140" s="715"/>
      <c r="H140" s="715"/>
      <c r="L140" s="709"/>
    </row>
    <row r="141" spans="1:12" s="36" customFormat="1" outlineLevel="1" x14ac:dyDescent="0.2">
      <c r="A141" s="712"/>
      <c r="B141" s="713"/>
      <c r="C141" s="713"/>
      <c r="D141" s="713" t="s">
        <v>1502</v>
      </c>
      <c r="E141" s="713"/>
      <c r="F141" s="714">
        <v>-78.088999999999999</v>
      </c>
      <c r="G141" s="715"/>
      <c r="H141" s="715"/>
      <c r="L141" s="709"/>
    </row>
    <row r="142" spans="1:12" s="36" customFormat="1" outlineLevel="1" x14ac:dyDescent="0.2">
      <c r="A142" s="712"/>
      <c r="B142" s="713"/>
      <c r="C142" s="713"/>
      <c r="D142" s="713" t="s">
        <v>1503</v>
      </c>
      <c r="E142" s="713"/>
      <c r="F142" s="714">
        <v>20.754999999999999</v>
      </c>
      <c r="G142" s="715"/>
      <c r="H142" s="715"/>
      <c r="L142" s="709"/>
    </row>
    <row r="143" spans="1:12" s="36" customFormat="1" outlineLevel="1" x14ac:dyDescent="0.2">
      <c r="A143" s="716"/>
      <c r="B143" s="717"/>
      <c r="C143" s="717"/>
      <c r="D143" s="717" t="s">
        <v>1477</v>
      </c>
      <c r="E143" s="717"/>
      <c r="F143" s="718"/>
      <c r="G143" s="719"/>
      <c r="H143" s="719"/>
      <c r="L143" s="709"/>
    </row>
    <row r="144" spans="1:12" s="36" customFormat="1" outlineLevel="1" x14ac:dyDescent="0.2">
      <c r="A144" s="712"/>
      <c r="B144" s="713"/>
      <c r="C144" s="713"/>
      <c r="D144" s="713" t="s">
        <v>1504</v>
      </c>
      <c r="E144" s="713"/>
      <c r="F144" s="714">
        <v>35.616</v>
      </c>
      <c r="G144" s="715"/>
      <c r="H144" s="715"/>
      <c r="L144" s="709"/>
    </row>
    <row r="145" spans="1:12" s="36" customFormat="1" outlineLevel="1" x14ac:dyDescent="0.2">
      <c r="A145" s="716"/>
      <c r="B145" s="717"/>
      <c r="C145" s="717"/>
      <c r="D145" s="717" t="s">
        <v>1479</v>
      </c>
      <c r="E145" s="717"/>
      <c r="F145" s="718"/>
      <c r="G145" s="719"/>
      <c r="H145" s="719"/>
      <c r="L145" s="709"/>
    </row>
    <row r="146" spans="1:12" s="36" customFormat="1" outlineLevel="1" x14ac:dyDescent="0.2">
      <c r="A146" s="712"/>
      <c r="B146" s="713"/>
      <c r="C146" s="713"/>
      <c r="D146" s="713" t="s">
        <v>1505</v>
      </c>
      <c r="E146" s="713"/>
      <c r="F146" s="714">
        <v>10.608000000000001</v>
      </c>
      <c r="G146" s="715"/>
      <c r="H146" s="715"/>
      <c r="L146" s="709"/>
    </row>
    <row r="147" spans="1:12" s="36" customFormat="1" outlineLevel="1" x14ac:dyDescent="0.2">
      <c r="A147" s="716"/>
      <c r="B147" s="717"/>
      <c r="C147" s="717"/>
      <c r="D147" s="717" t="s">
        <v>1481</v>
      </c>
      <c r="E147" s="717"/>
      <c r="F147" s="718"/>
      <c r="G147" s="719"/>
      <c r="H147" s="719"/>
      <c r="L147" s="709"/>
    </row>
    <row r="148" spans="1:12" s="36" customFormat="1" outlineLevel="1" x14ac:dyDescent="0.2">
      <c r="A148" s="712"/>
      <c r="B148" s="713"/>
      <c r="C148" s="713"/>
      <c r="D148" s="713" t="s">
        <v>1506</v>
      </c>
      <c r="E148" s="713"/>
      <c r="F148" s="714">
        <v>448.49700000000001</v>
      </c>
      <c r="G148" s="715"/>
      <c r="H148" s="715"/>
      <c r="L148" s="709"/>
    </row>
    <row r="149" spans="1:12" s="36" customFormat="1" ht="33.75" outlineLevel="1" x14ac:dyDescent="0.2">
      <c r="A149" s="712"/>
      <c r="B149" s="713"/>
      <c r="C149" s="713"/>
      <c r="D149" s="713" t="s">
        <v>1507</v>
      </c>
      <c r="E149" s="713"/>
      <c r="F149" s="714">
        <v>-272.42</v>
      </c>
      <c r="G149" s="715"/>
      <c r="H149" s="715"/>
      <c r="L149" s="709"/>
    </row>
    <row r="150" spans="1:12" s="36" customFormat="1" outlineLevel="1" x14ac:dyDescent="0.2">
      <c r="A150" s="716"/>
      <c r="B150" s="717"/>
      <c r="C150" s="717"/>
      <c r="D150" s="717" t="s">
        <v>1484</v>
      </c>
      <c r="E150" s="717"/>
      <c r="F150" s="718"/>
      <c r="G150" s="719"/>
      <c r="H150" s="719"/>
      <c r="L150" s="709"/>
    </row>
    <row r="151" spans="1:12" s="36" customFormat="1" outlineLevel="1" x14ac:dyDescent="0.2">
      <c r="A151" s="712"/>
      <c r="B151" s="713"/>
      <c r="C151" s="713"/>
      <c r="D151" s="713" t="s">
        <v>1508</v>
      </c>
      <c r="E151" s="713"/>
      <c r="F151" s="714">
        <v>280.75799999999998</v>
      </c>
      <c r="G151" s="715"/>
      <c r="H151" s="715"/>
      <c r="L151" s="709"/>
    </row>
    <row r="152" spans="1:12" s="36" customFormat="1" outlineLevel="1" x14ac:dyDescent="0.2">
      <c r="A152" s="716"/>
      <c r="B152" s="717"/>
      <c r="C152" s="717"/>
      <c r="D152" s="717" t="s">
        <v>1486</v>
      </c>
      <c r="E152" s="717"/>
      <c r="F152" s="718"/>
      <c r="G152" s="719"/>
      <c r="H152" s="719"/>
      <c r="L152" s="709"/>
    </row>
    <row r="153" spans="1:12" s="36" customFormat="1" outlineLevel="1" x14ac:dyDescent="0.2">
      <c r="A153" s="712"/>
      <c r="B153" s="713"/>
      <c r="C153" s="713"/>
      <c r="D153" s="713" t="s">
        <v>1509</v>
      </c>
      <c r="E153" s="713"/>
      <c r="F153" s="714">
        <v>-118.459</v>
      </c>
      <c r="G153" s="715"/>
      <c r="H153" s="715"/>
      <c r="L153" s="709"/>
    </row>
    <row r="154" spans="1:12" s="36" customFormat="1" outlineLevel="1" x14ac:dyDescent="0.2">
      <c r="A154" s="716"/>
      <c r="B154" s="717"/>
      <c r="C154" s="717"/>
      <c r="D154" s="717" t="s">
        <v>1488</v>
      </c>
      <c r="E154" s="717"/>
      <c r="F154" s="718"/>
      <c r="G154" s="719"/>
      <c r="H154" s="719"/>
      <c r="L154" s="709"/>
    </row>
    <row r="155" spans="1:12" s="36" customFormat="1" outlineLevel="1" x14ac:dyDescent="0.2">
      <c r="A155" s="712"/>
      <c r="B155" s="713"/>
      <c r="C155" s="713"/>
      <c r="D155" s="713" t="s">
        <v>1510</v>
      </c>
      <c r="E155" s="713"/>
      <c r="F155" s="714">
        <v>18.253</v>
      </c>
      <c r="G155" s="715"/>
      <c r="H155" s="715"/>
      <c r="L155" s="709"/>
    </row>
    <row r="156" spans="1:12" s="36" customFormat="1" outlineLevel="1" x14ac:dyDescent="0.2">
      <c r="A156" s="716"/>
      <c r="B156" s="717"/>
      <c r="C156" s="717"/>
      <c r="D156" s="717" t="s">
        <v>1490</v>
      </c>
      <c r="E156" s="717"/>
      <c r="F156" s="718"/>
      <c r="G156" s="719"/>
      <c r="H156" s="719"/>
      <c r="L156" s="709"/>
    </row>
    <row r="157" spans="1:12" s="36" customFormat="1" outlineLevel="1" x14ac:dyDescent="0.2">
      <c r="A157" s="712"/>
      <c r="B157" s="713"/>
      <c r="C157" s="713"/>
      <c r="D157" s="713" t="s">
        <v>1511</v>
      </c>
      <c r="E157" s="713"/>
      <c r="F157" s="714">
        <v>136.99799999999999</v>
      </c>
      <c r="G157" s="715"/>
      <c r="H157" s="715"/>
      <c r="L157" s="709"/>
    </row>
    <row r="158" spans="1:12" s="36" customFormat="1" outlineLevel="1" x14ac:dyDescent="0.2">
      <c r="A158" s="716"/>
      <c r="B158" s="717"/>
      <c r="C158" s="717"/>
      <c r="D158" s="717" t="s">
        <v>1486</v>
      </c>
      <c r="E158" s="717"/>
      <c r="F158" s="718"/>
      <c r="G158" s="719"/>
      <c r="H158" s="719"/>
      <c r="L158" s="709"/>
    </row>
    <row r="159" spans="1:12" s="36" customFormat="1" outlineLevel="1" x14ac:dyDescent="0.2">
      <c r="A159" s="712"/>
      <c r="B159" s="713"/>
      <c r="C159" s="713"/>
      <c r="D159" s="713" t="s">
        <v>1512</v>
      </c>
      <c r="E159" s="713"/>
      <c r="F159" s="714">
        <v>-37.491999999999997</v>
      </c>
      <c r="G159" s="715"/>
      <c r="H159" s="715"/>
      <c r="L159" s="709"/>
    </row>
    <row r="160" spans="1:12" s="36" customFormat="1" outlineLevel="1" x14ac:dyDescent="0.2">
      <c r="A160" s="716"/>
      <c r="B160" s="717"/>
      <c r="C160" s="717"/>
      <c r="D160" s="717" t="s">
        <v>1493</v>
      </c>
      <c r="E160" s="717"/>
      <c r="F160" s="718"/>
      <c r="G160" s="719"/>
      <c r="H160" s="719"/>
      <c r="L160" s="709"/>
    </row>
    <row r="161" spans="1:12" s="36" customFormat="1" outlineLevel="1" x14ac:dyDescent="0.2">
      <c r="A161" s="712"/>
      <c r="B161" s="713"/>
      <c r="C161" s="713"/>
      <c r="D161" s="713" t="s">
        <v>1513</v>
      </c>
      <c r="E161" s="713"/>
      <c r="F161" s="714">
        <v>96.953000000000003</v>
      </c>
      <c r="G161" s="715"/>
      <c r="H161" s="715"/>
      <c r="L161" s="709"/>
    </row>
    <row r="162" spans="1:12" s="36" customFormat="1" ht="33.75" outlineLevel="1" x14ac:dyDescent="0.2">
      <c r="A162" s="712"/>
      <c r="B162" s="713"/>
      <c r="C162" s="713"/>
      <c r="D162" s="713" t="s">
        <v>1514</v>
      </c>
      <c r="E162" s="713"/>
      <c r="F162" s="714">
        <v>-201.90899999999999</v>
      </c>
      <c r="G162" s="715"/>
      <c r="H162" s="715"/>
      <c r="L162" s="709"/>
    </row>
    <row r="163" spans="1:12" s="36" customFormat="1" outlineLevel="1" x14ac:dyDescent="0.2">
      <c r="A163" s="507">
        <v>27</v>
      </c>
      <c r="B163" s="508" t="s">
        <v>1440</v>
      </c>
      <c r="C163" s="503" t="s">
        <v>2888</v>
      </c>
      <c r="D163" s="503" t="s">
        <v>2889</v>
      </c>
      <c r="E163" s="503" t="s">
        <v>261</v>
      </c>
      <c r="F163" s="504">
        <v>444.52</v>
      </c>
      <c r="G163" s="505"/>
      <c r="H163" s="506">
        <f>F163*G163</f>
        <v>0</v>
      </c>
      <c r="L163" s="709"/>
    </row>
    <row r="164" spans="1:12" s="36" customFormat="1" outlineLevel="1" x14ac:dyDescent="0.2">
      <c r="A164" s="482"/>
      <c r="B164" s="483"/>
      <c r="C164" s="483"/>
      <c r="D164" s="483" t="s">
        <v>2890</v>
      </c>
      <c r="E164" s="483"/>
      <c r="F164" s="484">
        <v>444.52</v>
      </c>
      <c r="G164" s="485"/>
      <c r="H164" s="485"/>
      <c r="L164" s="709"/>
    </row>
    <row r="165" spans="1:12" s="36" customFormat="1" outlineLevel="1" x14ac:dyDescent="0.2">
      <c r="A165" s="507">
        <v>28</v>
      </c>
      <c r="B165" s="508" t="s">
        <v>1440</v>
      </c>
      <c r="C165" s="503" t="s">
        <v>1517</v>
      </c>
      <c r="D165" s="503" t="s">
        <v>1518</v>
      </c>
      <c r="E165" s="503" t="s">
        <v>623</v>
      </c>
      <c r="F165" s="504">
        <v>11.456</v>
      </c>
      <c r="G165" s="505"/>
      <c r="H165" s="506">
        <f>F165*G165</f>
        <v>0</v>
      </c>
      <c r="L165" s="709"/>
    </row>
    <row r="166" spans="1:12" s="36" customFormat="1" outlineLevel="1" x14ac:dyDescent="0.2">
      <c r="A166" s="482"/>
      <c r="B166" s="483"/>
      <c r="C166" s="483"/>
      <c r="D166" s="483" t="s">
        <v>1519</v>
      </c>
      <c r="E166" s="483"/>
      <c r="F166" s="484">
        <v>11.456</v>
      </c>
      <c r="G166" s="485"/>
      <c r="H166" s="485"/>
      <c r="L166" s="709"/>
    </row>
    <row r="167" spans="1:12" s="36" customFormat="1" outlineLevel="1" x14ac:dyDescent="0.2">
      <c r="A167" s="507">
        <v>29</v>
      </c>
      <c r="B167" s="508" t="s">
        <v>1440</v>
      </c>
      <c r="C167" s="503" t="s">
        <v>1520</v>
      </c>
      <c r="D167" s="503" t="s">
        <v>1521</v>
      </c>
      <c r="E167" s="503" t="s">
        <v>895</v>
      </c>
      <c r="F167" s="504">
        <v>9.5350000000000001</v>
      </c>
      <c r="G167" s="505"/>
      <c r="H167" s="506">
        <f>F167*G167</f>
        <v>0</v>
      </c>
      <c r="L167" s="709"/>
    </row>
    <row r="168" spans="1:12" s="36" customFormat="1" outlineLevel="1" x14ac:dyDescent="0.2">
      <c r="A168" s="716"/>
      <c r="B168" s="717"/>
      <c r="C168" s="717"/>
      <c r="D168" s="717" t="s">
        <v>2891</v>
      </c>
      <c r="E168" s="717"/>
      <c r="F168" s="718"/>
      <c r="G168" s="719"/>
      <c r="H168" s="719"/>
      <c r="L168" s="709"/>
    </row>
    <row r="169" spans="1:12" s="36" customFormat="1" outlineLevel="1" x14ac:dyDescent="0.2">
      <c r="A169" s="712"/>
      <c r="B169" s="713"/>
      <c r="C169" s="713"/>
      <c r="D169" s="713" t="s">
        <v>1522</v>
      </c>
      <c r="E169" s="713"/>
      <c r="F169" s="714">
        <v>2.56</v>
      </c>
      <c r="G169" s="715"/>
      <c r="H169" s="715"/>
      <c r="L169" s="709"/>
    </row>
    <row r="170" spans="1:12" s="36" customFormat="1" outlineLevel="1" x14ac:dyDescent="0.2">
      <c r="A170" s="716"/>
      <c r="B170" s="717"/>
      <c r="C170" s="717"/>
      <c r="D170" s="717" t="s">
        <v>1523</v>
      </c>
      <c r="E170" s="717"/>
      <c r="F170" s="718"/>
      <c r="G170" s="719"/>
      <c r="H170" s="719"/>
      <c r="L170" s="709"/>
    </row>
    <row r="171" spans="1:12" s="36" customFormat="1" outlineLevel="1" x14ac:dyDescent="0.2">
      <c r="A171" s="712"/>
      <c r="B171" s="713"/>
      <c r="C171" s="713"/>
      <c r="D171" s="713" t="s">
        <v>1524</v>
      </c>
      <c r="E171" s="713"/>
      <c r="F171" s="714">
        <v>3</v>
      </c>
      <c r="G171" s="715"/>
      <c r="H171" s="715"/>
      <c r="L171" s="709"/>
    </row>
    <row r="172" spans="1:12" s="36" customFormat="1" outlineLevel="1" x14ac:dyDescent="0.2">
      <c r="A172" s="716"/>
      <c r="B172" s="717"/>
      <c r="C172" s="717"/>
      <c r="D172" s="717" t="s">
        <v>1525</v>
      </c>
      <c r="E172" s="717"/>
      <c r="F172" s="718"/>
      <c r="G172" s="719"/>
      <c r="H172" s="719"/>
      <c r="L172" s="709"/>
    </row>
    <row r="173" spans="1:12" s="36" customFormat="1" outlineLevel="1" x14ac:dyDescent="0.2">
      <c r="A173" s="712"/>
      <c r="B173" s="713"/>
      <c r="C173" s="713"/>
      <c r="D173" s="713" t="s">
        <v>1526</v>
      </c>
      <c r="E173" s="713"/>
      <c r="F173" s="714">
        <v>3.9750000000000001</v>
      </c>
      <c r="G173" s="715"/>
      <c r="H173" s="715"/>
      <c r="L173" s="709"/>
    </row>
    <row r="174" spans="1:12" s="36" customFormat="1" ht="22.5" outlineLevel="1" x14ac:dyDescent="0.2">
      <c r="A174" s="507">
        <v>30</v>
      </c>
      <c r="B174" s="508" t="s">
        <v>1440</v>
      </c>
      <c r="C174" s="503" t="s">
        <v>1527</v>
      </c>
      <c r="D174" s="503" t="s">
        <v>1528</v>
      </c>
      <c r="E174" s="503" t="s">
        <v>895</v>
      </c>
      <c r="F174" s="504">
        <v>0.71399999999999997</v>
      </c>
      <c r="G174" s="505"/>
      <c r="H174" s="506">
        <f>F174*G174</f>
        <v>0</v>
      </c>
      <c r="L174" s="709"/>
    </row>
    <row r="175" spans="1:12" s="36" customFormat="1" outlineLevel="1" x14ac:dyDescent="0.2">
      <c r="A175" s="482"/>
      <c r="B175" s="483"/>
      <c r="C175" s="483"/>
      <c r="D175" s="483" t="s">
        <v>1529</v>
      </c>
      <c r="E175" s="483"/>
      <c r="F175" s="484">
        <v>0.71399999999999997</v>
      </c>
      <c r="G175" s="485"/>
      <c r="H175" s="485"/>
      <c r="L175" s="709"/>
    </row>
    <row r="176" spans="1:12" s="36" customFormat="1" ht="22.5" outlineLevel="1" x14ac:dyDescent="0.2">
      <c r="A176" s="507">
        <v>31</v>
      </c>
      <c r="B176" s="508" t="s">
        <v>1440</v>
      </c>
      <c r="C176" s="503" t="s">
        <v>1530</v>
      </c>
      <c r="D176" s="503" t="s">
        <v>1531</v>
      </c>
      <c r="E176" s="503" t="s">
        <v>895</v>
      </c>
      <c r="F176" s="504">
        <v>37.159999999999997</v>
      </c>
      <c r="G176" s="505"/>
      <c r="H176" s="506">
        <f>F176*G176</f>
        <v>0</v>
      </c>
      <c r="L176" s="709"/>
    </row>
    <row r="177" spans="1:12" s="36" customFormat="1" outlineLevel="1" x14ac:dyDescent="0.2">
      <c r="A177" s="716"/>
      <c r="B177" s="717"/>
      <c r="C177" s="717"/>
      <c r="D177" s="717" t="s">
        <v>2892</v>
      </c>
      <c r="E177" s="717"/>
      <c r="F177" s="718"/>
      <c r="G177" s="719"/>
      <c r="H177" s="719"/>
      <c r="L177" s="709"/>
    </row>
    <row r="178" spans="1:12" s="36" customFormat="1" outlineLevel="1" x14ac:dyDescent="0.2">
      <c r="A178" s="712"/>
      <c r="B178" s="713"/>
      <c r="C178" s="713"/>
      <c r="D178" s="713" t="s">
        <v>1532</v>
      </c>
      <c r="E178" s="713"/>
      <c r="F178" s="714">
        <v>6.32</v>
      </c>
      <c r="G178" s="715"/>
      <c r="H178" s="715"/>
      <c r="L178" s="709"/>
    </row>
    <row r="179" spans="1:12" s="36" customFormat="1" outlineLevel="1" x14ac:dyDescent="0.2">
      <c r="A179" s="712"/>
      <c r="B179" s="713"/>
      <c r="C179" s="713"/>
      <c r="D179" s="713" t="s">
        <v>1533</v>
      </c>
      <c r="E179" s="713"/>
      <c r="F179" s="714">
        <v>5.42</v>
      </c>
      <c r="G179" s="715"/>
      <c r="H179" s="715"/>
      <c r="L179" s="709"/>
    </row>
    <row r="180" spans="1:12" s="36" customFormat="1" outlineLevel="1" x14ac:dyDescent="0.2">
      <c r="A180" s="712"/>
      <c r="B180" s="713"/>
      <c r="C180" s="713"/>
      <c r="D180" s="713" t="s">
        <v>1534</v>
      </c>
      <c r="E180" s="713"/>
      <c r="F180" s="714">
        <v>25.42</v>
      </c>
      <c r="G180" s="715"/>
      <c r="H180" s="715"/>
      <c r="L180" s="709"/>
    </row>
    <row r="181" spans="1:12" s="36" customFormat="1" outlineLevel="1" x14ac:dyDescent="0.2">
      <c r="A181" s="507">
        <v>32</v>
      </c>
      <c r="B181" s="508" t="s">
        <v>1440</v>
      </c>
      <c r="C181" s="503" t="s">
        <v>1535</v>
      </c>
      <c r="D181" s="755" t="s">
        <v>3070</v>
      </c>
      <c r="E181" s="503" t="s">
        <v>896</v>
      </c>
      <c r="F181" s="504">
        <v>3</v>
      </c>
      <c r="G181" s="505"/>
      <c r="H181" s="506">
        <f>F181*G181</f>
        <v>0</v>
      </c>
      <c r="L181" s="709"/>
    </row>
    <row r="182" spans="1:12" s="36" customFormat="1" ht="22.5" outlineLevel="1" x14ac:dyDescent="0.2">
      <c r="A182" s="507">
        <v>33</v>
      </c>
      <c r="B182" s="508" t="s">
        <v>1440</v>
      </c>
      <c r="C182" s="503" t="s">
        <v>1536</v>
      </c>
      <c r="D182" s="503" t="s">
        <v>1537</v>
      </c>
      <c r="E182" s="503" t="s">
        <v>896</v>
      </c>
      <c r="F182" s="504">
        <v>12</v>
      </c>
      <c r="G182" s="505"/>
      <c r="H182" s="506">
        <f>F182*G182</f>
        <v>0</v>
      </c>
      <c r="L182" s="709"/>
    </row>
    <row r="183" spans="1:12" s="36" customFormat="1" outlineLevel="1" x14ac:dyDescent="0.2">
      <c r="A183" s="482"/>
      <c r="B183" s="483"/>
      <c r="C183" s="483"/>
      <c r="D183" s="483" t="s">
        <v>1538</v>
      </c>
      <c r="E183" s="483"/>
      <c r="F183" s="484">
        <v>4</v>
      </c>
      <c r="G183" s="485"/>
      <c r="H183" s="485"/>
      <c r="L183" s="709"/>
    </row>
    <row r="184" spans="1:12" s="36" customFormat="1" outlineLevel="1" x14ac:dyDescent="0.2">
      <c r="A184" s="482"/>
      <c r="B184" s="483"/>
      <c r="C184" s="483"/>
      <c r="D184" s="483" t="s">
        <v>1539</v>
      </c>
      <c r="E184" s="483"/>
      <c r="F184" s="484">
        <v>4</v>
      </c>
      <c r="G184" s="485"/>
      <c r="H184" s="485"/>
      <c r="L184" s="709"/>
    </row>
    <row r="185" spans="1:12" s="36" customFormat="1" outlineLevel="1" x14ac:dyDescent="0.2">
      <c r="A185" s="482"/>
      <c r="B185" s="483"/>
      <c r="C185" s="483"/>
      <c r="D185" s="483" t="s">
        <v>1540</v>
      </c>
      <c r="E185" s="483"/>
      <c r="F185" s="484">
        <v>4</v>
      </c>
      <c r="G185" s="485"/>
      <c r="H185" s="485"/>
      <c r="L185" s="709"/>
    </row>
    <row r="186" spans="1:12" s="36" customFormat="1" outlineLevel="1" x14ac:dyDescent="0.2">
      <c r="A186" s="511">
        <v>34</v>
      </c>
      <c r="B186" s="512" t="s">
        <v>1541</v>
      </c>
      <c r="C186" s="513" t="s">
        <v>1542</v>
      </c>
      <c r="D186" s="513" t="s">
        <v>1543</v>
      </c>
      <c r="E186" s="513" t="s">
        <v>896</v>
      </c>
      <c r="F186" s="514">
        <v>2</v>
      </c>
      <c r="G186" s="720"/>
      <c r="H186" s="515">
        <f>F186*G186</f>
        <v>0</v>
      </c>
      <c r="L186" s="709"/>
    </row>
    <row r="187" spans="1:12" s="36" customFormat="1" outlineLevel="1" x14ac:dyDescent="0.2">
      <c r="A187" s="482"/>
      <c r="B187" s="483"/>
      <c r="C187" s="483"/>
      <c r="D187" s="483" t="s">
        <v>1544</v>
      </c>
      <c r="E187" s="483"/>
      <c r="F187" s="484">
        <v>2</v>
      </c>
      <c r="G187" s="485"/>
      <c r="H187" s="485"/>
      <c r="L187" s="709"/>
    </row>
    <row r="188" spans="1:12" s="36" customFormat="1" outlineLevel="1" x14ac:dyDescent="0.2">
      <c r="A188" s="511">
        <v>35</v>
      </c>
      <c r="B188" s="512" t="s">
        <v>1541</v>
      </c>
      <c r="C188" s="513" t="s">
        <v>1545</v>
      </c>
      <c r="D188" s="513" t="s">
        <v>1546</v>
      </c>
      <c r="E188" s="513" t="s">
        <v>896</v>
      </c>
      <c r="F188" s="514">
        <v>1</v>
      </c>
      <c r="G188" s="720"/>
      <c r="H188" s="515">
        <f>F188*G188</f>
        <v>0</v>
      </c>
      <c r="L188" s="709"/>
    </row>
    <row r="189" spans="1:12" s="36" customFormat="1" outlineLevel="1" x14ac:dyDescent="0.2">
      <c r="A189" s="482"/>
      <c r="B189" s="483"/>
      <c r="C189" s="483"/>
      <c r="D189" s="483" t="s">
        <v>1547</v>
      </c>
      <c r="E189" s="483"/>
      <c r="F189" s="484">
        <v>1</v>
      </c>
      <c r="G189" s="485"/>
      <c r="H189" s="485"/>
      <c r="L189" s="709"/>
    </row>
    <row r="190" spans="1:12" s="36" customFormat="1" ht="22.5" outlineLevel="1" x14ac:dyDescent="0.2">
      <c r="A190" s="511">
        <v>36</v>
      </c>
      <c r="B190" s="512" t="s">
        <v>1541</v>
      </c>
      <c r="C190" s="513" t="s">
        <v>1548</v>
      </c>
      <c r="D190" s="513" t="s">
        <v>1549</v>
      </c>
      <c r="E190" s="513" t="s">
        <v>896</v>
      </c>
      <c r="F190" s="514">
        <v>1</v>
      </c>
      <c r="G190" s="720"/>
      <c r="H190" s="515">
        <f>F190*G190</f>
        <v>0</v>
      </c>
      <c r="L190" s="709"/>
    </row>
    <row r="191" spans="1:12" s="36" customFormat="1" outlineLevel="1" x14ac:dyDescent="0.2">
      <c r="A191" s="482"/>
      <c r="B191" s="483"/>
      <c r="C191" s="483"/>
      <c r="D191" s="483" t="s">
        <v>1547</v>
      </c>
      <c r="E191" s="483"/>
      <c r="F191" s="484">
        <v>1</v>
      </c>
      <c r="G191" s="485"/>
      <c r="H191" s="485"/>
      <c r="L191" s="709"/>
    </row>
    <row r="192" spans="1:12" s="36" customFormat="1" ht="22.5" outlineLevel="1" x14ac:dyDescent="0.2">
      <c r="A192" s="511">
        <v>37</v>
      </c>
      <c r="B192" s="512" t="s">
        <v>1541</v>
      </c>
      <c r="C192" s="513" t="s">
        <v>1550</v>
      </c>
      <c r="D192" s="513" t="s">
        <v>1551</v>
      </c>
      <c r="E192" s="513" t="s">
        <v>896</v>
      </c>
      <c r="F192" s="514">
        <v>2</v>
      </c>
      <c r="G192" s="720"/>
      <c r="H192" s="515">
        <f>F192*G192</f>
        <v>0</v>
      </c>
      <c r="L192" s="709"/>
    </row>
    <row r="193" spans="1:12" s="36" customFormat="1" outlineLevel="1" x14ac:dyDescent="0.2">
      <c r="A193" s="482"/>
      <c r="B193" s="483"/>
      <c r="C193" s="483"/>
      <c r="D193" s="483" t="s">
        <v>1552</v>
      </c>
      <c r="E193" s="483"/>
      <c r="F193" s="484">
        <v>2</v>
      </c>
      <c r="G193" s="485"/>
      <c r="H193" s="485"/>
      <c r="L193" s="709"/>
    </row>
    <row r="194" spans="1:12" s="36" customFormat="1" ht="22.5" outlineLevel="1" x14ac:dyDescent="0.2">
      <c r="A194" s="511">
        <v>38</v>
      </c>
      <c r="B194" s="512" t="s">
        <v>1541</v>
      </c>
      <c r="C194" s="513" t="s">
        <v>1553</v>
      </c>
      <c r="D194" s="513" t="s">
        <v>1554</v>
      </c>
      <c r="E194" s="513" t="s">
        <v>896</v>
      </c>
      <c r="F194" s="514">
        <v>2</v>
      </c>
      <c r="G194" s="720"/>
      <c r="H194" s="515">
        <f>F194*G194</f>
        <v>0</v>
      </c>
      <c r="L194" s="709"/>
    </row>
    <row r="195" spans="1:12" s="36" customFormat="1" outlineLevel="1" x14ac:dyDescent="0.2">
      <c r="A195" s="482"/>
      <c r="B195" s="483"/>
      <c r="C195" s="483"/>
      <c r="D195" s="483" t="s">
        <v>1552</v>
      </c>
      <c r="E195" s="483"/>
      <c r="F195" s="484">
        <v>2</v>
      </c>
      <c r="G195" s="485"/>
      <c r="H195" s="485"/>
      <c r="L195" s="709"/>
    </row>
    <row r="196" spans="1:12" s="36" customFormat="1" outlineLevel="1" x14ac:dyDescent="0.2">
      <c r="A196" s="511">
        <v>39</v>
      </c>
      <c r="B196" s="512" t="s">
        <v>1541</v>
      </c>
      <c r="C196" s="513" t="s">
        <v>1555</v>
      </c>
      <c r="D196" s="513" t="s">
        <v>1556</v>
      </c>
      <c r="E196" s="513" t="s">
        <v>896</v>
      </c>
      <c r="F196" s="514">
        <v>1</v>
      </c>
      <c r="G196" s="720"/>
      <c r="H196" s="515">
        <f>F196*G196</f>
        <v>0</v>
      </c>
      <c r="L196" s="709"/>
    </row>
    <row r="197" spans="1:12" s="36" customFormat="1" outlineLevel="1" x14ac:dyDescent="0.2">
      <c r="A197" s="482"/>
      <c r="B197" s="483"/>
      <c r="C197" s="483"/>
      <c r="D197" s="483" t="s">
        <v>1547</v>
      </c>
      <c r="E197" s="483"/>
      <c r="F197" s="484">
        <v>1</v>
      </c>
      <c r="G197" s="485"/>
      <c r="H197" s="485"/>
      <c r="L197" s="709"/>
    </row>
    <row r="198" spans="1:12" s="36" customFormat="1" outlineLevel="1" x14ac:dyDescent="0.2">
      <c r="A198" s="511">
        <v>40</v>
      </c>
      <c r="B198" s="512" t="s">
        <v>1541</v>
      </c>
      <c r="C198" s="513" t="s">
        <v>1557</v>
      </c>
      <c r="D198" s="513" t="s">
        <v>1558</v>
      </c>
      <c r="E198" s="513" t="s">
        <v>896</v>
      </c>
      <c r="F198" s="514">
        <v>4</v>
      </c>
      <c r="G198" s="720"/>
      <c r="H198" s="515">
        <f t="shared" ref="H198:H206" si="0">F198*G198</f>
        <v>0</v>
      </c>
      <c r="L198" s="709"/>
    </row>
    <row r="199" spans="1:12" s="36" customFormat="1" ht="22.5" outlineLevel="1" x14ac:dyDescent="0.2">
      <c r="A199" s="507">
        <v>41</v>
      </c>
      <c r="B199" s="508" t="s">
        <v>1456</v>
      </c>
      <c r="C199" s="503" t="s">
        <v>1559</v>
      </c>
      <c r="D199" s="503" t="s">
        <v>1560</v>
      </c>
      <c r="E199" s="503" t="s">
        <v>897</v>
      </c>
      <c r="F199" s="504">
        <v>1</v>
      </c>
      <c r="G199" s="505"/>
      <c r="H199" s="506">
        <f t="shared" si="0"/>
        <v>0</v>
      </c>
      <c r="L199" s="709"/>
    </row>
    <row r="200" spans="1:12" s="36" customFormat="1" outlineLevel="1" x14ac:dyDescent="0.2">
      <c r="A200" s="507">
        <v>42</v>
      </c>
      <c r="B200" s="508" t="s">
        <v>1440</v>
      </c>
      <c r="C200" s="503" t="s">
        <v>1561</v>
      </c>
      <c r="D200" s="503" t="s">
        <v>1562</v>
      </c>
      <c r="E200" s="503" t="s">
        <v>896</v>
      </c>
      <c r="F200" s="504">
        <v>3</v>
      </c>
      <c r="G200" s="505"/>
      <c r="H200" s="506">
        <f t="shared" si="0"/>
        <v>0</v>
      </c>
      <c r="L200" s="709"/>
    </row>
    <row r="201" spans="1:12" s="36" customFormat="1" outlineLevel="1" x14ac:dyDescent="0.2">
      <c r="A201" s="507">
        <v>43</v>
      </c>
      <c r="B201" s="508" t="s">
        <v>1440</v>
      </c>
      <c r="C201" s="503" t="s">
        <v>1563</v>
      </c>
      <c r="D201" s="503" t="s">
        <v>1564</v>
      </c>
      <c r="E201" s="503" t="s">
        <v>896</v>
      </c>
      <c r="F201" s="504">
        <v>2</v>
      </c>
      <c r="G201" s="505"/>
      <c r="H201" s="506">
        <f t="shared" si="0"/>
        <v>0</v>
      </c>
      <c r="L201" s="709"/>
    </row>
    <row r="202" spans="1:12" s="36" customFormat="1" outlineLevel="1" x14ac:dyDescent="0.2">
      <c r="A202" s="507">
        <v>44</v>
      </c>
      <c r="B202" s="508" t="s">
        <v>1440</v>
      </c>
      <c r="C202" s="503" t="s">
        <v>1565</v>
      </c>
      <c r="D202" s="503" t="s">
        <v>1566</v>
      </c>
      <c r="E202" s="503" t="s">
        <v>896</v>
      </c>
      <c r="F202" s="504">
        <v>1</v>
      </c>
      <c r="G202" s="505"/>
      <c r="H202" s="506">
        <f t="shared" si="0"/>
        <v>0</v>
      </c>
      <c r="L202" s="709"/>
    </row>
    <row r="203" spans="1:12" s="36" customFormat="1" outlineLevel="1" x14ac:dyDescent="0.2">
      <c r="A203" s="507">
        <v>45</v>
      </c>
      <c r="B203" s="508" t="s">
        <v>1440</v>
      </c>
      <c r="C203" s="503" t="s">
        <v>1567</v>
      </c>
      <c r="D203" s="503" t="s">
        <v>1568</v>
      </c>
      <c r="E203" s="503" t="s">
        <v>896</v>
      </c>
      <c r="F203" s="504">
        <v>1</v>
      </c>
      <c r="G203" s="505"/>
      <c r="H203" s="506">
        <f t="shared" si="0"/>
        <v>0</v>
      </c>
      <c r="L203" s="709"/>
    </row>
    <row r="204" spans="1:12" s="36" customFormat="1" outlineLevel="1" x14ac:dyDescent="0.2">
      <c r="A204" s="507">
        <v>46</v>
      </c>
      <c r="B204" s="508" t="s">
        <v>1440</v>
      </c>
      <c r="C204" s="503" t="s">
        <v>1569</v>
      </c>
      <c r="D204" s="503" t="s">
        <v>1570</v>
      </c>
      <c r="E204" s="503" t="s">
        <v>896</v>
      </c>
      <c r="F204" s="504">
        <v>2</v>
      </c>
      <c r="G204" s="505"/>
      <c r="H204" s="506">
        <f t="shared" si="0"/>
        <v>0</v>
      </c>
      <c r="L204" s="709"/>
    </row>
    <row r="205" spans="1:12" s="36" customFormat="1" outlineLevel="1" x14ac:dyDescent="0.2">
      <c r="A205" s="507">
        <v>47</v>
      </c>
      <c r="B205" s="508" t="s">
        <v>1440</v>
      </c>
      <c r="C205" s="503" t="s">
        <v>1571</v>
      </c>
      <c r="D205" s="503" t="s">
        <v>1572</v>
      </c>
      <c r="E205" s="503" t="s">
        <v>896</v>
      </c>
      <c r="F205" s="504">
        <v>2</v>
      </c>
      <c r="G205" s="505"/>
      <c r="H205" s="506">
        <f t="shared" si="0"/>
        <v>0</v>
      </c>
      <c r="L205" s="709"/>
    </row>
    <row r="206" spans="1:12" s="36" customFormat="1" outlineLevel="1" x14ac:dyDescent="0.2">
      <c r="A206" s="507">
        <v>48</v>
      </c>
      <c r="B206" s="508" t="s">
        <v>1440</v>
      </c>
      <c r="C206" s="503" t="s">
        <v>1573</v>
      </c>
      <c r="D206" s="503" t="s">
        <v>1574</v>
      </c>
      <c r="E206" s="503" t="s">
        <v>895</v>
      </c>
      <c r="F206" s="504">
        <v>1.3</v>
      </c>
      <c r="G206" s="505"/>
      <c r="H206" s="506">
        <f t="shared" si="0"/>
        <v>0</v>
      </c>
      <c r="L206" s="709"/>
    </row>
    <row r="207" spans="1:12" s="36" customFormat="1" outlineLevel="1" x14ac:dyDescent="0.2">
      <c r="A207" s="482"/>
      <c r="B207" s="483"/>
      <c r="C207" s="483"/>
      <c r="D207" s="483" t="s">
        <v>1575</v>
      </c>
      <c r="E207" s="483"/>
      <c r="F207" s="484">
        <v>1.3</v>
      </c>
      <c r="G207" s="485"/>
      <c r="H207" s="485"/>
      <c r="L207" s="709"/>
    </row>
    <row r="208" spans="1:12" s="36" customFormat="1" outlineLevel="1" x14ac:dyDescent="0.2">
      <c r="A208" s="507">
        <v>49</v>
      </c>
      <c r="B208" s="508" t="s">
        <v>1440</v>
      </c>
      <c r="C208" s="503" t="s">
        <v>1576</v>
      </c>
      <c r="D208" s="503" t="s">
        <v>1577</v>
      </c>
      <c r="E208" s="503" t="s">
        <v>895</v>
      </c>
      <c r="F208" s="504">
        <v>9.7000000000000003E-2</v>
      </c>
      <c r="G208" s="505"/>
      <c r="H208" s="506">
        <f>F208*G208</f>
        <v>0</v>
      </c>
      <c r="L208" s="709"/>
    </row>
    <row r="209" spans="1:12" s="36" customFormat="1" outlineLevel="1" x14ac:dyDescent="0.2">
      <c r="A209" s="482"/>
      <c r="B209" s="483"/>
      <c r="C209" s="483"/>
      <c r="D209" s="483" t="s">
        <v>1578</v>
      </c>
      <c r="E209" s="483"/>
      <c r="F209" s="484">
        <v>9.7000000000000003E-2</v>
      </c>
      <c r="G209" s="485"/>
      <c r="H209" s="485"/>
      <c r="L209" s="709"/>
    </row>
    <row r="210" spans="1:12" s="36" customFormat="1" outlineLevel="1" x14ac:dyDescent="0.2">
      <c r="A210" s="507">
        <v>50</v>
      </c>
      <c r="B210" s="508" t="s">
        <v>1440</v>
      </c>
      <c r="C210" s="503" t="s">
        <v>1579</v>
      </c>
      <c r="D210" s="503" t="s">
        <v>1580</v>
      </c>
      <c r="E210" s="503" t="s">
        <v>261</v>
      </c>
      <c r="F210" s="504">
        <v>3.6</v>
      </c>
      <c r="G210" s="505"/>
      <c r="H210" s="506">
        <f>F210*G210</f>
        <v>0</v>
      </c>
      <c r="L210" s="709"/>
    </row>
    <row r="211" spans="1:12" s="36" customFormat="1" outlineLevel="1" x14ac:dyDescent="0.2">
      <c r="A211" s="482"/>
      <c r="B211" s="483"/>
      <c r="C211" s="483"/>
      <c r="D211" s="483" t="s">
        <v>1581</v>
      </c>
      <c r="E211" s="483"/>
      <c r="F211" s="484">
        <v>3.6</v>
      </c>
      <c r="G211" s="485"/>
      <c r="H211" s="485"/>
      <c r="L211" s="709"/>
    </row>
    <row r="212" spans="1:12" s="36" customFormat="1" outlineLevel="1" x14ac:dyDescent="0.2">
      <c r="A212" s="507">
        <v>51</v>
      </c>
      <c r="B212" s="508" t="s">
        <v>1440</v>
      </c>
      <c r="C212" s="503" t="s">
        <v>1582</v>
      </c>
      <c r="D212" s="503" t="s">
        <v>1583</v>
      </c>
      <c r="E212" s="503" t="s">
        <v>261</v>
      </c>
      <c r="F212" s="504">
        <v>3.6</v>
      </c>
      <c r="G212" s="505"/>
      <c r="H212" s="506">
        <f>F212*G212</f>
        <v>0</v>
      </c>
      <c r="L212" s="709"/>
    </row>
    <row r="213" spans="1:12" s="36" customFormat="1" ht="22.5" outlineLevel="1" x14ac:dyDescent="0.2">
      <c r="A213" s="507">
        <v>52</v>
      </c>
      <c r="B213" s="508" t="s">
        <v>1440</v>
      </c>
      <c r="C213" s="503" t="s">
        <v>1584</v>
      </c>
      <c r="D213" s="503" t="s">
        <v>1585</v>
      </c>
      <c r="E213" s="503" t="s">
        <v>623</v>
      </c>
      <c r="F213" s="504">
        <v>1.359</v>
      </c>
      <c r="G213" s="505"/>
      <c r="H213" s="506">
        <f>F213*G213</f>
        <v>0</v>
      </c>
      <c r="L213" s="709"/>
    </row>
    <row r="214" spans="1:12" s="36" customFormat="1" outlineLevel="1" x14ac:dyDescent="0.2">
      <c r="A214" s="712"/>
      <c r="B214" s="713"/>
      <c r="C214" s="713"/>
      <c r="D214" s="713" t="s">
        <v>1586</v>
      </c>
      <c r="E214" s="713"/>
      <c r="F214" s="714">
        <v>1.4999999999999999E-2</v>
      </c>
      <c r="G214" s="715"/>
      <c r="H214" s="715"/>
      <c r="L214" s="709"/>
    </row>
    <row r="215" spans="1:12" s="36" customFormat="1" outlineLevel="1" x14ac:dyDescent="0.2">
      <c r="A215" s="716"/>
      <c r="B215" s="717"/>
      <c r="C215" s="717"/>
      <c r="D215" s="717" t="s">
        <v>1587</v>
      </c>
      <c r="E215" s="717"/>
      <c r="F215" s="718"/>
      <c r="G215" s="719"/>
      <c r="H215" s="719"/>
      <c r="L215" s="709"/>
    </row>
    <row r="216" spans="1:12" s="36" customFormat="1" outlineLevel="1" x14ac:dyDescent="0.2">
      <c r="A216" s="712"/>
      <c r="B216" s="713"/>
      <c r="C216" s="713"/>
      <c r="D216" s="713" t="s">
        <v>1588</v>
      </c>
      <c r="E216" s="713"/>
      <c r="F216" s="714">
        <v>6.0999999999999999E-2</v>
      </c>
      <c r="G216" s="715"/>
      <c r="H216" s="715"/>
      <c r="L216" s="709"/>
    </row>
    <row r="217" spans="1:12" s="36" customFormat="1" outlineLevel="1" x14ac:dyDescent="0.2">
      <c r="A217" s="712"/>
      <c r="B217" s="713"/>
      <c r="C217" s="713"/>
      <c r="D217" s="713" t="s">
        <v>1589</v>
      </c>
      <c r="E217" s="713"/>
      <c r="F217" s="714">
        <v>0.69299999999999995</v>
      </c>
      <c r="G217" s="715"/>
      <c r="H217" s="715"/>
      <c r="L217" s="709"/>
    </row>
    <row r="218" spans="1:12" s="36" customFormat="1" outlineLevel="1" x14ac:dyDescent="0.2">
      <c r="A218" s="716"/>
      <c r="B218" s="717"/>
      <c r="C218" s="717"/>
      <c r="D218" s="717" t="s">
        <v>1525</v>
      </c>
      <c r="E218" s="717"/>
      <c r="F218" s="718"/>
      <c r="G218" s="719"/>
      <c r="H218" s="719"/>
      <c r="L218" s="709"/>
    </row>
    <row r="219" spans="1:12" s="36" customFormat="1" outlineLevel="1" x14ac:dyDescent="0.2">
      <c r="A219" s="712"/>
      <c r="B219" s="713"/>
      <c r="C219" s="713"/>
      <c r="D219" s="713" t="s">
        <v>1590</v>
      </c>
      <c r="E219" s="713"/>
      <c r="F219" s="714">
        <v>0.26900000000000002</v>
      </c>
      <c r="G219" s="715"/>
      <c r="H219" s="715"/>
      <c r="L219" s="709"/>
    </row>
    <row r="220" spans="1:12" s="36" customFormat="1" outlineLevel="1" x14ac:dyDescent="0.2">
      <c r="A220" s="716"/>
      <c r="B220" s="717"/>
      <c r="C220" s="717"/>
      <c r="D220" s="717" t="s">
        <v>1591</v>
      </c>
      <c r="E220" s="717"/>
      <c r="F220" s="718"/>
      <c r="G220" s="719"/>
      <c r="H220" s="719"/>
      <c r="L220" s="709"/>
    </row>
    <row r="221" spans="1:12" s="36" customFormat="1" outlineLevel="1" x14ac:dyDescent="0.2">
      <c r="A221" s="712"/>
      <c r="B221" s="713"/>
      <c r="C221" s="713"/>
      <c r="D221" s="713" t="s">
        <v>1592</v>
      </c>
      <c r="E221" s="713"/>
      <c r="F221" s="714">
        <v>0.13500000000000001</v>
      </c>
      <c r="G221" s="715"/>
      <c r="H221" s="715"/>
      <c r="L221" s="709"/>
    </row>
    <row r="222" spans="1:12" s="36" customFormat="1" outlineLevel="1" x14ac:dyDescent="0.2">
      <c r="A222" s="716"/>
      <c r="B222" s="717"/>
      <c r="C222" s="717"/>
      <c r="D222" s="717" t="s">
        <v>1593</v>
      </c>
      <c r="E222" s="717"/>
      <c r="F222" s="718"/>
      <c r="G222" s="719"/>
      <c r="H222" s="719"/>
      <c r="L222" s="709"/>
    </row>
    <row r="223" spans="1:12" s="36" customFormat="1" outlineLevel="1" x14ac:dyDescent="0.2">
      <c r="A223" s="712"/>
      <c r="B223" s="713"/>
      <c r="C223" s="713"/>
      <c r="D223" s="713" t="s">
        <v>1594</v>
      </c>
      <c r="E223" s="713"/>
      <c r="F223" s="714">
        <v>0.186</v>
      </c>
      <c r="G223" s="715"/>
      <c r="H223" s="715"/>
      <c r="L223" s="709"/>
    </row>
    <row r="224" spans="1:12" s="36" customFormat="1" outlineLevel="1" x14ac:dyDescent="0.2">
      <c r="A224" s="784">
        <v>53</v>
      </c>
      <c r="B224" s="512" t="s">
        <v>1595</v>
      </c>
      <c r="C224" s="513" t="s">
        <v>1596</v>
      </c>
      <c r="D224" s="513" t="s">
        <v>1597</v>
      </c>
      <c r="E224" s="513" t="s">
        <v>623</v>
      </c>
      <c r="F224" s="514">
        <f>0.061</f>
        <v>6.0999999999999999E-2</v>
      </c>
      <c r="G224" s="720"/>
      <c r="H224" s="515">
        <f>F224*G224</f>
        <v>0</v>
      </c>
      <c r="L224" s="709"/>
    </row>
    <row r="225" spans="1:12" s="36" customFormat="1" outlineLevel="1" x14ac:dyDescent="0.2">
      <c r="A225" s="716"/>
      <c r="B225" s="717"/>
      <c r="C225" s="717"/>
      <c r="D225" s="717" t="s">
        <v>1587</v>
      </c>
      <c r="E225" s="717"/>
      <c r="F225" s="718"/>
      <c r="G225" s="719"/>
      <c r="H225" s="719"/>
      <c r="L225" s="709"/>
    </row>
    <row r="226" spans="1:12" s="36" customFormat="1" outlineLevel="1" x14ac:dyDescent="0.2">
      <c r="A226" s="712"/>
      <c r="B226" s="713"/>
      <c r="C226" s="713"/>
      <c r="D226" s="713" t="s">
        <v>1588</v>
      </c>
      <c r="E226" s="713"/>
      <c r="F226" s="714">
        <v>6.0999999999999999E-2</v>
      </c>
      <c r="G226" s="715"/>
      <c r="H226" s="715"/>
      <c r="L226" s="709"/>
    </row>
    <row r="227" spans="1:12" s="36" customFormat="1" outlineLevel="1" x14ac:dyDescent="0.2">
      <c r="A227" s="784">
        <v>54</v>
      </c>
      <c r="B227" s="512" t="s">
        <v>1595</v>
      </c>
      <c r="C227" s="513" t="s">
        <v>1598</v>
      </c>
      <c r="D227" s="513" t="s">
        <v>1599</v>
      </c>
      <c r="E227" s="513" t="s">
        <v>623</v>
      </c>
      <c r="F227" s="514">
        <f>1.283</f>
        <v>1.2829999999999999</v>
      </c>
      <c r="G227" s="720"/>
      <c r="H227" s="515">
        <f>F227*G227</f>
        <v>0</v>
      </c>
      <c r="L227" s="709"/>
    </row>
    <row r="228" spans="1:12" s="36" customFormat="1" outlineLevel="1" x14ac:dyDescent="0.2">
      <c r="A228" s="716"/>
      <c r="B228" s="717"/>
      <c r="C228" s="717"/>
      <c r="D228" s="717" t="s">
        <v>1587</v>
      </c>
      <c r="E228" s="717"/>
      <c r="F228" s="718"/>
      <c r="G228" s="719"/>
      <c r="H228" s="719"/>
      <c r="L228" s="709"/>
    </row>
    <row r="229" spans="1:12" s="36" customFormat="1" outlineLevel="1" x14ac:dyDescent="0.2">
      <c r="A229" s="712"/>
      <c r="B229" s="713"/>
      <c r="C229" s="713"/>
      <c r="D229" s="713" t="s">
        <v>1589</v>
      </c>
      <c r="E229" s="713"/>
      <c r="F229" s="714">
        <v>0.69299999999999995</v>
      </c>
      <c r="G229" s="715"/>
      <c r="H229" s="715"/>
      <c r="L229" s="709"/>
    </row>
    <row r="230" spans="1:12" s="36" customFormat="1" outlineLevel="1" x14ac:dyDescent="0.2">
      <c r="A230" s="716"/>
      <c r="B230" s="717"/>
      <c r="C230" s="717"/>
      <c r="D230" s="717" t="s">
        <v>1525</v>
      </c>
      <c r="E230" s="717"/>
      <c r="F230" s="718"/>
      <c r="G230" s="719"/>
      <c r="H230" s="719"/>
      <c r="L230" s="709"/>
    </row>
    <row r="231" spans="1:12" s="36" customFormat="1" outlineLevel="1" x14ac:dyDescent="0.2">
      <c r="A231" s="712"/>
      <c r="B231" s="713"/>
      <c r="C231" s="713"/>
      <c r="D231" s="713" t="s">
        <v>1590</v>
      </c>
      <c r="E231" s="713"/>
      <c r="F231" s="714">
        <v>0.26900000000000002</v>
      </c>
      <c r="G231" s="715"/>
      <c r="H231" s="715"/>
      <c r="L231" s="709"/>
    </row>
    <row r="232" spans="1:12" s="36" customFormat="1" outlineLevel="1" x14ac:dyDescent="0.2">
      <c r="A232" s="716"/>
      <c r="B232" s="717"/>
      <c r="C232" s="717"/>
      <c r="D232" s="717" t="s">
        <v>1591</v>
      </c>
      <c r="E232" s="717"/>
      <c r="F232" s="718"/>
      <c r="G232" s="719"/>
      <c r="H232" s="719"/>
      <c r="L232" s="709"/>
    </row>
    <row r="233" spans="1:12" s="36" customFormat="1" outlineLevel="1" x14ac:dyDescent="0.2">
      <c r="A233" s="712"/>
      <c r="B233" s="713"/>
      <c r="C233" s="713"/>
      <c r="D233" s="713" t="s">
        <v>1592</v>
      </c>
      <c r="E233" s="713"/>
      <c r="F233" s="714">
        <v>0.13500000000000001</v>
      </c>
      <c r="G233" s="715"/>
      <c r="H233" s="715"/>
      <c r="L233" s="709"/>
    </row>
    <row r="234" spans="1:12" s="36" customFormat="1" outlineLevel="1" x14ac:dyDescent="0.2">
      <c r="A234" s="716"/>
      <c r="B234" s="717"/>
      <c r="C234" s="717"/>
      <c r="D234" s="717" t="s">
        <v>1593</v>
      </c>
      <c r="E234" s="717"/>
      <c r="F234" s="718"/>
      <c r="G234" s="719"/>
      <c r="H234" s="719"/>
      <c r="L234" s="709"/>
    </row>
    <row r="235" spans="1:12" s="36" customFormat="1" outlineLevel="1" x14ac:dyDescent="0.2">
      <c r="A235" s="712"/>
      <c r="B235" s="713"/>
      <c r="C235" s="713"/>
      <c r="D235" s="713" t="s">
        <v>1594</v>
      </c>
      <c r="E235" s="713"/>
      <c r="F235" s="714">
        <v>0.186</v>
      </c>
      <c r="G235" s="715"/>
      <c r="H235" s="715"/>
      <c r="L235" s="709"/>
    </row>
    <row r="236" spans="1:12" s="36" customFormat="1" outlineLevel="1" x14ac:dyDescent="0.2">
      <c r="A236" s="784">
        <v>55</v>
      </c>
      <c r="B236" s="512" t="s">
        <v>1600</v>
      </c>
      <c r="C236" s="513" t="s">
        <v>1601</v>
      </c>
      <c r="D236" s="513" t="s">
        <v>1602</v>
      </c>
      <c r="E236" s="513" t="s">
        <v>623</v>
      </c>
      <c r="F236" s="514">
        <f>0.015</f>
        <v>1.4999999999999999E-2</v>
      </c>
      <c r="G236" s="720"/>
      <c r="H236" s="515">
        <f>F236*G236</f>
        <v>0</v>
      </c>
      <c r="L236" s="709"/>
    </row>
    <row r="237" spans="1:12" s="36" customFormat="1" outlineLevel="1" x14ac:dyDescent="0.2">
      <c r="A237" s="482"/>
      <c r="B237" s="483"/>
      <c r="C237" s="483"/>
      <c r="D237" s="483" t="s">
        <v>1603</v>
      </c>
      <c r="E237" s="483"/>
      <c r="F237" s="484">
        <v>1.4999999999999999E-2</v>
      </c>
      <c r="G237" s="485"/>
      <c r="H237" s="485"/>
      <c r="L237" s="709"/>
    </row>
    <row r="238" spans="1:12" s="36" customFormat="1" ht="22.5" outlineLevel="1" x14ac:dyDescent="0.2">
      <c r="A238" s="507">
        <v>56</v>
      </c>
      <c r="B238" s="508" t="s">
        <v>1440</v>
      </c>
      <c r="C238" s="503" t="s">
        <v>1604</v>
      </c>
      <c r="D238" s="503" t="s">
        <v>1605</v>
      </c>
      <c r="E238" s="503" t="s">
        <v>623</v>
      </c>
      <c r="F238" s="504">
        <v>0.66300000000000003</v>
      </c>
      <c r="G238" s="505"/>
      <c r="H238" s="506">
        <f>F238*G238</f>
        <v>0</v>
      </c>
      <c r="L238" s="709"/>
    </row>
    <row r="239" spans="1:12" s="36" customFormat="1" outlineLevel="1" x14ac:dyDescent="0.2">
      <c r="A239" s="712"/>
      <c r="B239" s="713"/>
      <c r="C239" s="713"/>
      <c r="D239" s="713" t="s">
        <v>1606</v>
      </c>
      <c r="E239" s="713"/>
      <c r="F239" s="714">
        <v>0.39</v>
      </c>
      <c r="G239" s="715"/>
      <c r="H239" s="715"/>
      <c r="L239" s="709"/>
    </row>
    <row r="240" spans="1:12" s="36" customFormat="1" outlineLevel="1" x14ac:dyDescent="0.2">
      <c r="A240" s="716"/>
      <c r="B240" s="717"/>
      <c r="C240" s="717"/>
      <c r="D240" s="717" t="s">
        <v>1525</v>
      </c>
      <c r="E240" s="717"/>
      <c r="F240" s="718"/>
      <c r="G240" s="719"/>
      <c r="H240" s="719"/>
      <c r="L240" s="709"/>
    </row>
    <row r="241" spans="1:12" s="36" customFormat="1" outlineLevel="1" x14ac:dyDescent="0.2">
      <c r="A241" s="712"/>
      <c r="B241" s="713"/>
      <c r="C241" s="713"/>
      <c r="D241" s="713" t="s">
        <v>1607</v>
      </c>
      <c r="E241" s="713"/>
      <c r="F241" s="714">
        <v>0.218</v>
      </c>
      <c r="G241" s="715"/>
      <c r="H241" s="715"/>
      <c r="L241" s="709"/>
    </row>
    <row r="242" spans="1:12" s="36" customFormat="1" outlineLevel="1" x14ac:dyDescent="0.2">
      <c r="A242" s="716"/>
      <c r="B242" s="717"/>
      <c r="C242" s="717"/>
      <c r="D242" s="717" t="s">
        <v>1591</v>
      </c>
      <c r="E242" s="717"/>
      <c r="F242" s="718"/>
      <c r="G242" s="719"/>
      <c r="H242" s="719"/>
      <c r="L242" s="709"/>
    </row>
    <row r="243" spans="1:12" s="36" customFormat="1" outlineLevel="1" x14ac:dyDescent="0.2">
      <c r="A243" s="712"/>
      <c r="B243" s="713"/>
      <c r="C243" s="713"/>
      <c r="D243" s="713" t="s">
        <v>1608</v>
      </c>
      <c r="E243" s="713"/>
      <c r="F243" s="714">
        <v>5.5E-2</v>
      </c>
      <c r="G243" s="715"/>
      <c r="H243" s="715"/>
      <c r="L243" s="709"/>
    </row>
    <row r="244" spans="1:12" s="36" customFormat="1" outlineLevel="1" x14ac:dyDescent="0.2">
      <c r="A244" s="784">
        <v>57</v>
      </c>
      <c r="B244" s="512" t="s">
        <v>1595</v>
      </c>
      <c r="C244" s="513" t="s">
        <v>1609</v>
      </c>
      <c r="D244" s="513" t="s">
        <v>1610</v>
      </c>
      <c r="E244" s="513" t="s">
        <v>623</v>
      </c>
      <c r="F244" s="514">
        <f>0.273</f>
        <v>0.27300000000000002</v>
      </c>
      <c r="G244" s="720"/>
      <c r="H244" s="515">
        <f>F244*G244</f>
        <v>0</v>
      </c>
      <c r="L244" s="709"/>
    </row>
    <row r="245" spans="1:12" s="36" customFormat="1" outlineLevel="1" x14ac:dyDescent="0.2">
      <c r="A245" s="784">
        <v>58</v>
      </c>
      <c r="B245" s="512" t="s">
        <v>1595</v>
      </c>
      <c r="C245" s="513" t="s">
        <v>1611</v>
      </c>
      <c r="D245" s="513" t="s">
        <v>1612</v>
      </c>
      <c r="E245" s="513" t="s">
        <v>623</v>
      </c>
      <c r="F245" s="514">
        <f>0.39</f>
        <v>0.39</v>
      </c>
      <c r="G245" s="720"/>
      <c r="H245" s="515">
        <f>F245*G245</f>
        <v>0</v>
      </c>
      <c r="L245" s="709"/>
    </row>
    <row r="246" spans="1:12" s="36" customFormat="1" outlineLevel="1" x14ac:dyDescent="0.2">
      <c r="A246" s="482"/>
      <c r="B246" s="483"/>
      <c r="C246" s="483"/>
      <c r="D246" s="483" t="s">
        <v>1613</v>
      </c>
      <c r="E246" s="483"/>
      <c r="F246" s="484">
        <v>0.39</v>
      </c>
      <c r="G246" s="485"/>
      <c r="H246" s="485"/>
      <c r="L246" s="709"/>
    </row>
    <row r="247" spans="1:12" s="36" customFormat="1" outlineLevel="1" x14ac:dyDescent="0.2">
      <c r="A247" s="507">
        <v>59</v>
      </c>
      <c r="B247" s="508" t="s">
        <v>1440</v>
      </c>
      <c r="C247" s="503" t="s">
        <v>1614</v>
      </c>
      <c r="D247" s="503" t="s">
        <v>1615</v>
      </c>
      <c r="E247" s="503" t="s">
        <v>261</v>
      </c>
      <c r="F247" s="504">
        <v>8.0299999999999994</v>
      </c>
      <c r="G247" s="505"/>
      <c r="H247" s="506">
        <f>F247*G247</f>
        <v>0</v>
      </c>
      <c r="L247" s="709"/>
    </row>
    <row r="248" spans="1:12" s="36" customFormat="1" outlineLevel="1" x14ac:dyDescent="0.2">
      <c r="A248" s="716"/>
      <c r="B248" s="717"/>
      <c r="C248" s="717"/>
      <c r="D248" s="717" t="s">
        <v>1523</v>
      </c>
      <c r="E248" s="717"/>
      <c r="F248" s="718"/>
      <c r="G248" s="719"/>
      <c r="H248" s="719"/>
      <c r="L248" s="709"/>
    </row>
    <row r="249" spans="1:12" s="36" customFormat="1" outlineLevel="1" x14ac:dyDescent="0.2">
      <c r="A249" s="712"/>
      <c r="B249" s="713"/>
      <c r="C249" s="713"/>
      <c r="D249" s="713" t="s">
        <v>1616</v>
      </c>
      <c r="E249" s="713"/>
      <c r="F249" s="714">
        <v>8.0299999999999994</v>
      </c>
      <c r="G249" s="715"/>
      <c r="H249" s="715"/>
      <c r="L249" s="709"/>
    </row>
    <row r="250" spans="1:12" s="36" customFormat="1" outlineLevel="1" x14ac:dyDescent="0.2">
      <c r="A250" s="507">
        <v>60</v>
      </c>
      <c r="B250" s="508" t="s">
        <v>1440</v>
      </c>
      <c r="C250" s="503" t="s">
        <v>1617</v>
      </c>
      <c r="D250" s="503" t="s">
        <v>1618</v>
      </c>
      <c r="E250" s="503" t="s">
        <v>261</v>
      </c>
      <c r="F250" s="504">
        <v>105.44</v>
      </c>
      <c r="G250" s="505"/>
      <c r="H250" s="506">
        <f>F250*G250</f>
        <v>0</v>
      </c>
      <c r="L250" s="709"/>
    </row>
    <row r="251" spans="1:12" s="36" customFormat="1" outlineLevel="1" x14ac:dyDescent="0.2">
      <c r="A251" s="716"/>
      <c r="B251" s="717"/>
      <c r="C251" s="717"/>
      <c r="D251" s="717" t="s">
        <v>1619</v>
      </c>
      <c r="E251" s="717"/>
      <c r="F251" s="718"/>
      <c r="G251" s="719"/>
      <c r="H251" s="719"/>
      <c r="L251" s="709"/>
    </row>
    <row r="252" spans="1:12" s="36" customFormat="1" outlineLevel="1" x14ac:dyDescent="0.2">
      <c r="A252" s="712"/>
      <c r="B252" s="713"/>
      <c r="C252" s="713"/>
      <c r="D252" s="713" t="s">
        <v>1620</v>
      </c>
      <c r="E252" s="713"/>
      <c r="F252" s="714">
        <v>26.64</v>
      </c>
      <c r="G252" s="715"/>
      <c r="H252" s="715"/>
      <c r="L252" s="709"/>
    </row>
    <row r="253" spans="1:12" s="36" customFormat="1" outlineLevel="1" x14ac:dyDescent="0.2">
      <c r="A253" s="716"/>
      <c r="B253" s="717"/>
      <c r="C253" s="717"/>
      <c r="D253" s="717" t="s">
        <v>1523</v>
      </c>
      <c r="E253" s="717"/>
      <c r="F253" s="718"/>
      <c r="G253" s="719"/>
      <c r="H253" s="719"/>
      <c r="L253" s="709"/>
    </row>
    <row r="254" spans="1:12" s="36" customFormat="1" outlineLevel="1" x14ac:dyDescent="0.2">
      <c r="A254" s="712"/>
      <c r="B254" s="713"/>
      <c r="C254" s="713"/>
      <c r="D254" s="713" t="s">
        <v>1621</v>
      </c>
      <c r="E254" s="713"/>
      <c r="F254" s="714">
        <v>47.64</v>
      </c>
      <c r="G254" s="715"/>
      <c r="H254" s="715"/>
      <c r="L254" s="709"/>
    </row>
    <row r="255" spans="1:12" s="36" customFormat="1" outlineLevel="1" x14ac:dyDescent="0.2">
      <c r="A255" s="716"/>
      <c r="B255" s="717"/>
      <c r="C255" s="717"/>
      <c r="D255" s="717" t="s">
        <v>1622</v>
      </c>
      <c r="E255" s="717"/>
      <c r="F255" s="718"/>
      <c r="G255" s="719"/>
      <c r="H255" s="719"/>
      <c r="L255" s="709"/>
    </row>
    <row r="256" spans="1:12" s="36" customFormat="1" outlineLevel="1" x14ac:dyDescent="0.2">
      <c r="A256" s="712"/>
      <c r="B256" s="713"/>
      <c r="C256" s="713"/>
      <c r="D256" s="713" t="s">
        <v>1623</v>
      </c>
      <c r="E256" s="713"/>
      <c r="F256" s="714">
        <v>31.16</v>
      </c>
      <c r="G256" s="715"/>
      <c r="H256" s="715"/>
      <c r="L256" s="709"/>
    </row>
    <row r="257" spans="1:12" s="36" customFormat="1" outlineLevel="1" x14ac:dyDescent="0.2">
      <c r="A257" s="507">
        <v>61</v>
      </c>
      <c r="B257" s="508" t="s">
        <v>1440</v>
      </c>
      <c r="C257" s="503" t="s">
        <v>1624</v>
      </c>
      <c r="D257" s="503" t="s">
        <v>1625</v>
      </c>
      <c r="E257" s="503" t="s">
        <v>261</v>
      </c>
      <c r="F257" s="504">
        <v>15.25</v>
      </c>
      <c r="G257" s="505"/>
      <c r="H257" s="506">
        <f>F257*G257</f>
        <v>0</v>
      </c>
      <c r="L257" s="709"/>
    </row>
    <row r="258" spans="1:12" s="36" customFormat="1" outlineLevel="1" x14ac:dyDescent="0.2">
      <c r="A258" s="716"/>
      <c r="B258" s="717"/>
      <c r="C258" s="717"/>
      <c r="D258" s="717" t="s">
        <v>1626</v>
      </c>
      <c r="E258" s="717"/>
      <c r="F258" s="718"/>
      <c r="G258" s="719"/>
      <c r="H258" s="719"/>
      <c r="L258" s="709"/>
    </row>
    <row r="259" spans="1:12" s="36" customFormat="1" outlineLevel="1" x14ac:dyDescent="0.2">
      <c r="A259" s="712"/>
      <c r="B259" s="713"/>
      <c r="C259" s="713"/>
      <c r="D259" s="713" t="s">
        <v>1627</v>
      </c>
      <c r="E259" s="713"/>
      <c r="F259" s="714">
        <v>2.42</v>
      </c>
      <c r="G259" s="715"/>
      <c r="H259" s="715"/>
      <c r="L259" s="709"/>
    </row>
    <row r="260" spans="1:12" s="36" customFormat="1" outlineLevel="1" x14ac:dyDescent="0.2">
      <c r="A260" s="716"/>
      <c r="B260" s="717"/>
      <c r="C260" s="717"/>
      <c r="D260" s="717" t="s">
        <v>1628</v>
      </c>
      <c r="E260" s="717"/>
      <c r="F260" s="718"/>
      <c r="G260" s="719"/>
      <c r="H260" s="719"/>
      <c r="L260" s="709"/>
    </row>
    <row r="261" spans="1:12" s="36" customFormat="1" outlineLevel="1" x14ac:dyDescent="0.2">
      <c r="A261" s="712"/>
      <c r="B261" s="713"/>
      <c r="C261" s="713"/>
      <c r="D261" s="713" t="s">
        <v>1629</v>
      </c>
      <c r="E261" s="713"/>
      <c r="F261" s="714">
        <v>4.0199999999999996</v>
      </c>
      <c r="G261" s="715"/>
      <c r="H261" s="715"/>
      <c r="L261" s="709"/>
    </row>
    <row r="262" spans="1:12" s="36" customFormat="1" outlineLevel="1" x14ac:dyDescent="0.2">
      <c r="A262" s="716"/>
      <c r="B262" s="717"/>
      <c r="C262" s="717"/>
      <c r="D262" s="717" t="s">
        <v>1622</v>
      </c>
      <c r="E262" s="717"/>
      <c r="F262" s="718"/>
      <c r="G262" s="719"/>
      <c r="H262" s="719"/>
      <c r="L262" s="709"/>
    </row>
    <row r="263" spans="1:12" s="36" customFormat="1" outlineLevel="1" x14ac:dyDescent="0.2">
      <c r="A263" s="712"/>
      <c r="B263" s="713"/>
      <c r="C263" s="713"/>
      <c r="D263" s="713" t="s">
        <v>1630</v>
      </c>
      <c r="E263" s="713"/>
      <c r="F263" s="714">
        <v>2.4</v>
      </c>
      <c r="G263" s="715"/>
      <c r="H263" s="715"/>
      <c r="L263" s="709"/>
    </row>
    <row r="264" spans="1:12" s="36" customFormat="1" outlineLevel="1" x14ac:dyDescent="0.2">
      <c r="A264" s="716"/>
      <c r="B264" s="717"/>
      <c r="C264" s="717"/>
      <c r="D264" s="717" t="s">
        <v>1631</v>
      </c>
      <c r="E264" s="717"/>
      <c r="F264" s="718"/>
      <c r="G264" s="719"/>
      <c r="H264" s="719"/>
      <c r="L264" s="709"/>
    </row>
    <row r="265" spans="1:12" s="36" customFormat="1" outlineLevel="1" x14ac:dyDescent="0.2">
      <c r="A265" s="712"/>
      <c r="B265" s="713"/>
      <c r="C265" s="713"/>
      <c r="D265" s="713" t="s">
        <v>1632</v>
      </c>
      <c r="E265" s="713"/>
      <c r="F265" s="714">
        <v>6.41</v>
      </c>
      <c r="G265" s="715"/>
      <c r="H265" s="715"/>
      <c r="L265" s="709"/>
    </row>
    <row r="266" spans="1:12" s="36" customFormat="1" outlineLevel="1" x14ac:dyDescent="0.2">
      <c r="A266" s="507">
        <v>62</v>
      </c>
      <c r="B266" s="508" t="s">
        <v>1440</v>
      </c>
      <c r="C266" s="503" t="s">
        <v>1633</v>
      </c>
      <c r="D266" s="503" t="s">
        <v>1634</v>
      </c>
      <c r="E266" s="503" t="s">
        <v>261</v>
      </c>
      <c r="F266" s="504">
        <v>313.58999999999997</v>
      </c>
      <c r="G266" s="505"/>
      <c r="H266" s="506">
        <f>F266*G266</f>
        <v>0</v>
      </c>
      <c r="L266" s="709"/>
    </row>
    <row r="267" spans="1:12" s="36" customFormat="1" outlineLevel="1" x14ac:dyDescent="0.2">
      <c r="A267" s="482"/>
      <c r="B267" s="483"/>
      <c r="C267" s="483"/>
      <c r="D267" s="483" t="s">
        <v>1635</v>
      </c>
      <c r="E267" s="483"/>
      <c r="F267" s="484">
        <v>30.4</v>
      </c>
      <c r="G267" s="485"/>
      <c r="H267" s="485"/>
      <c r="L267" s="709"/>
    </row>
    <row r="268" spans="1:12" s="36" customFormat="1" outlineLevel="1" x14ac:dyDescent="0.2">
      <c r="A268" s="482"/>
      <c r="B268" s="483"/>
      <c r="C268" s="483"/>
      <c r="D268" s="483" t="s">
        <v>1636</v>
      </c>
      <c r="E268" s="483"/>
      <c r="F268" s="484">
        <v>1.8</v>
      </c>
      <c r="G268" s="485"/>
      <c r="H268" s="485"/>
      <c r="L268" s="709"/>
    </row>
    <row r="269" spans="1:12" s="36" customFormat="1" outlineLevel="1" x14ac:dyDescent="0.2">
      <c r="A269" s="482"/>
      <c r="B269" s="483"/>
      <c r="C269" s="483"/>
      <c r="D269" s="483" t="s">
        <v>1637</v>
      </c>
      <c r="E269" s="483"/>
      <c r="F269" s="484">
        <v>43.48</v>
      </c>
      <c r="G269" s="485"/>
      <c r="H269" s="485"/>
      <c r="L269" s="709"/>
    </row>
    <row r="270" spans="1:12" s="36" customFormat="1" outlineLevel="1" x14ac:dyDescent="0.2">
      <c r="A270" s="482"/>
      <c r="B270" s="483"/>
      <c r="C270" s="483"/>
      <c r="D270" s="483" t="s">
        <v>1638</v>
      </c>
      <c r="E270" s="483"/>
      <c r="F270" s="484">
        <v>47.42</v>
      </c>
      <c r="G270" s="485"/>
      <c r="H270" s="485"/>
      <c r="L270" s="709"/>
    </row>
    <row r="271" spans="1:12" s="36" customFormat="1" outlineLevel="1" x14ac:dyDescent="0.2">
      <c r="A271" s="482"/>
      <c r="B271" s="483"/>
      <c r="C271" s="483"/>
      <c r="D271" s="483" t="s">
        <v>1639</v>
      </c>
      <c r="E271" s="483"/>
      <c r="F271" s="484">
        <v>28.79</v>
      </c>
      <c r="G271" s="485"/>
      <c r="H271" s="485"/>
      <c r="L271" s="709"/>
    </row>
    <row r="272" spans="1:12" s="36" customFormat="1" outlineLevel="1" x14ac:dyDescent="0.2">
      <c r="A272" s="482"/>
      <c r="B272" s="483"/>
      <c r="C272" s="483"/>
      <c r="D272" s="483" t="s">
        <v>1640</v>
      </c>
      <c r="E272" s="483"/>
      <c r="F272" s="484">
        <v>81.099999999999994</v>
      </c>
      <c r="G272" s="485"/>
      <c r="H272" s="485"/>
      <c r="L272" s="709"/>
    </row>
    <row r="273" spans="1:12" s="36" customFormat="1" outlineLevel="1" x14ac:dyDescent="0.2">
      <c r="A273" s="482"/>
      <c r="B273" s="483"/>
      <c r="C273" s="483"/>
      <c r="D273" s="483" t="s">
        <v>1641</v>
      </c>
      <c r="E273" s="483"/>
      <c r="F273" s="484">
        <v>80.599999999999994</v>
      </c>
      <c r="G273" s="485"/>
      <c r="H273" s="485"/>
      <c r="L273" s="709"/>
    </row>
    <row r="274" spans="1:12" s="36" customFormat="1" outlineLevel="1" x14ac:dyDescent="0.2">
      <c r="A274" s="507">
        <v>63</v>
      </c>
      <c r="B274" s="508" t="s">
        <v>1440</v>
      </c>
      <c r="C274" s="503" t="s">
        <v>1642</v>
      </c>
      <c r="D274" s="503" t="s">
        <v>1643</v>
      </c>
      <c r="E274" s="503" t="s">
        <v>261</v>
      </c>
      <c r="F274" s="504">
        <v>43</v>
      </c>
      <c r="G274" s="505"/>
      <c r="H274" s="506">
        <f>F274*G274</f>
        <v>0</v>
      </c>
      <c r="L274" s="709"/>
    </row>
    <row r="275" spans="1:12" s="36" customFormat="1" outlineLevel="1" x14ac:dyDescent="0.2">
      <c r="A275" s="482"/>
      <c r="B275" s="483"/>
      <c r="C275" s="483"/>
      <c r="D275" s="483" t="s">
        <v>1644</v>
      </c>
      <c r="E275" s="483"/>
      <c r="F275" s="484">
        <v>43</v>
      </c>
      <c r="G275" s="485"/>
      <c r="H275" s="485"/>
      <c r="L275" s="709"/>
    </row>
    <row r="276" spans="1:12" s="36" customFormat="1" ht="22.5" outlineLevel="1" x14ac:dyDescent="0.2">
      <c r="A276" s="507">
        <v>64</v>
      </c>
      <c r="B276" s="508" t="s">
        <v>1440</v>
      </c>
      <c r="C276" s="503" t="s">
        <v>1645</v>
      </c>
      <c r="D276" s="503" t="s">
        <v>1646</v>
      </c>
      <c r="E276" s="503" t="s">
        <v>261</v>
      </c>
      <c r="F276" s="504">
        <v>9.6999999999999993</v>
      </c>
      <c r="G276" s="505"/>
      <c r="H276" s="506">
        <f>F276*G276</f>
        <v>0</v>
      </c>
      <c r="L276" s="709"/>
    </row>
    <row r="277" spans="1:12" s="36" customFormat="1" outlineLevel="1" x14ac:dyDescent="0.2">
      <c r="A277" s="716"/>
      <c r="B277" s="717"/>
      <c r="C277" s="717"/>
      <c r="D277" s="717" t="s">
        <v>1523</v>
      </c>
      <c r="E277" s="717"/>
      <c r="F277" s="718"/>
      <c r="G277" s="719"/>
      <c r="H277" s="719"/>
      <c r="L277" s="709"/>
    </row>
    <row r="278" spans="1:12" s="36" customFormat="1" outlineLevel="1" x14ac:dyDescent="0.2">
      <c r="A278" s="712"/>
      <c r="B278" s="713"/>
      <c r="C278" s="713"/>
      <c r="D278" s="713" t="s">
        <v>1647</v>
      </c>
      <c r="E278" s="713"/>
      <c r="F278" s="714">
        <v>9.6999999999999993</v>
      </c>
      <c r="G278" s="715"/>
      <c r="H278" s="715"/>
      <c r="L278" s="709"/>
    </row>
    <row r="279" spans="1:12" s="36" customFormat="1" ht="22.5" outlineLevel="1" x14ac:dyDescent="0.2">
      <c r="A279" s="507">
        <v>65</v>
      </c>
      <c r="B279" s="508" t="s">
        <v>1440</v>
      </c>
      <c r="C279" s="503" t="s">
        <v>1648</v>
      </c>
      <c r="D279" s="503" t="s">
        <v>1649</v>
      </c>
      <c r="E279" s="503" t="s">
        <v>261</v>
      </c>
      <c r="F279" s="504">
        <v>107.65</v>
      </c>
      <c r="G279" s="505"/>
      <c r="H279" s="506">
        <f>F279*G279</f>
        <v>0</v>
      </c>
      <c r="L279" s="709"/>
    </row>
    <row r="280" spans="1:12" s="36" customFormat="1" outlineLevel="1" x14ac:dyDescent="0.2">
      <c r="A280" s="482"/>
      <c r="B280" s="483"/>
      <c r="C280" s="483"/>
      <c r="D280" s="483" t="s">
        <v>1650</v>
      </c>
      <c r="E280" s="483"/>
      <c r="F280" s="484">
        <v>0.44</v>
      </c>
      <c r="G280" s="485"/>
      <c r="H280" s="485"/>
      <c r="L280" s="709"/>
    </row>
    <row r="281" spans="1:12" s="36" customFormat="1" outlineLevel="1" x14ac:dyDescent="0.2">
      <c r="A281" s="482"/>
      <c r="B281" s="483"/>
      <c r="C281" s="483"/>
      <c r="D281" s="483" t="s">
        <v>1651</v>
      </c>
      <c r="E281" s="483"/>
      <c r="F281" s="484">
        <v>107.21</v>
      </c>
      <c r="G281" s="485"/>
      <c r="H281" s="485"/>
      <c r="L281" s="709"/>
    </row>
    <row r="282" spans="1:12" s="36" customFormat="1" ht="22.5" outlineLevel="1" x14ac:dyDescent="0.2">
      <c r="A282" s="507">
        <v>66</v>
      </c>
      <c r="B282" s="508" t="s">
        <v>1440</v>
      </c>
      <c r="C282" s="503" t="s">
        <v>1652</v>
      </c>
      <c r="D282" s="503" t="s">
        <v>1653</v>
      </c>
      <c r="E282" s="503" t="s">
        <v>261</v>
      </c>
      <c r="F282" s="504">
        <v>5.875</v>
      </c>
      <c r="G282" s="505"/>
      <c r="H282" s="506">
        <f>F282*G282</f>
        <v>0</v>
      </c>
      <c r="L282" s="709"/>
    </row>
    <row r="283" spans="1:12" s="36" customFormat="1" outlineLevel="1" x14ac:dyDescent="0.2">
      <c r="A283" s="482"/>
      <c r="B283" s="483"/>
      <c r="C283" s="483"/>
      <c r="D283" s="483" t="s">
        <v>1654</v>
      </c>
      <c r="E283" s="483"/>
      <c r="F283" s="484">
        <v>5.875</v>
      </c>
      <c r="G283" s="485"/>
      <c r="H283" s="485"/>
      <c r="L283" s="709"/>
    </row>
    <row r="284" spans="1:12" s="36" customFormat="1" ht="22.5" outlineLevel="1" x14ac:dyDescent="0.2">
      <c r="A284" s="507">
        <v>67</v>
      </c>
      <c r="B284" s="508" t="s">
        <v>1440</v>
      </c>
      <c r="C284" s="503" t="s">
        <v>1655</v>
      </c>
      <c r="D284" s="503" t="s">
        <v>1656</v>
      </c>
      <c r="E284" s="503" t="s">
        <v>261</v>
      </c>
      <c r="F284" s="504">
        <v>7.2759999999999998</v>
      </c>
      <c r="G284" s="505"/>
      <c r="H284" s="506">
        <f>F284*G284</f>
        <v>0</v>
      </c>
      <c r="L284" s="709"/>
    </row>
    <row r="285" spans="1:12" s="36" customFormat="1" outlineLevel="1" x14ac:dyDescent="0.2">
      <c r="A285" s="482"/>
      <c r="B285" s="483"/>
      <c r="C285" s="483"/>
      <c r="D285" s="483" t="s">
        <v>1657</v>
      </c>
      <c r="E285" s="483"/>
      <c r="F285" s="484">
        <v>7.2759999999999998</v>
      </c>
      <c r="G285" s="485"/>
      <c r="H285" s="485"/>
      <c r="L285" s="709"/>
    </row>
    <row r="286" spans="1:12" s="36" customFormat="1" outlineLevel="1" x14ac:dyDescent="0.2">
      <c r="A286" s="507">
        <v>68</v>
      </c>
      <c r="B286" s="508" t="s">
        <v>1440</v>
      </c>
      <c r="C286" s="503" t="s">
        <v>1658</v>
      </c>
      <c r="D286" s="503" t="s">
        <v>1659</v>
      </c>
      <c r="E286" s="503" t="s">
        <v>261</v>
      </c>
      <c r="F286" s="504">
        <v>43</v>
      </c>
      <c r="G286" s="505"/>
      <c r="H286" s="506">
        <f>F286*G286</f>
        <v>0</v>
      </c>
      <c r="L286" s="709"/>
    </row>
    <row r="287" spans="1:12" s="36" customFormat="1" outlineLevel="1" x14ac:dyDescent="0.2">
      <c r="A287" s="482"/>
      <c r="B287" s="483"/>
      <c r="C287" s="483"/>
      <c r="D287" s="483" t="s">
        <v>1644</v>
      </c>
      <c r="E287" s="483"/>
      <c r="F287" s="484">
        <v>43</v>
      </c>
      <c r="G287" s="485"/>
      <c r="H287" s="485"/>
      <c r="L287" s="709"/>
    </row>
    <row r="288" spans="1:12" s="36" customFormat="1" ht="22.5" outlineLevel="1" x14ac:dyDescent="0.2">
      <c r="A288" s="507">
        <v>69</v>
      </c>
      <c r="B288" s="508" t="s">
        <v>1440</v>
      </c>
      <c r="C288" s="503" t="s">
        <v>1660</v>
      </c>
      <c r="D288" s="503" t="s">
        <v>1661</v>
      </c>
      <c r="E288" s="503" t="s">
        <v>261</v>
      </c>
      <c r="F288" s="504">
        <v>23.9</v>
      </c>
      <c r="G288" s="505"/>
      <c r="H288" s="506">
        <f>F288*G288</f>
        <v>0</v>
      </c>
      <c r="L288" s="709"/>
    </row>
    <row r="289" spans="1:12" s="36" customFormat="1" outlineLevel="1" x14ac:dyDescent="0.2">
      <c r="A289" s="482"/>
      <c r="B289" s="483"/>
      <c r="C289" s="483"/>
      <c r="D289" s="483" t="s">
        <v>1662</v>
      </c>
      <c r="E289" s="483"/>
      <c r="F289" s="484">
        <v>23.9</v>
      </c>
      <c r="G289" s="485"/>
      <c r="H289" s="485"/>
      <c r="L289" s="709"/>
    </row>
    <row r="290" spans="1:12" s="36" customFormat="1" outlineLevel="1" x14ac:dyDescent="0.2">
      <c r="A290" s="507">
        <v>70</v>
      </c>
      <c r="B290" s="508" t="s">
        <v>1456</v>
      </c>
      <c r="C290" s="503" t="s">
        <v>1663</v>
      </c>
      <c r="D290" s="503" t="s">
        <v>1664</v>
      </c>
      <c r="E290" s="503" t="s">
        <v>895</v>
      </c>
      <c r="F290" s="504">
        <v>1.804</v>
      </c>
      <c r="G290" s="505"/>
      <c r="H290" s="506">
        <f>F290*G290</f>
        <v>0</v>
      </c>
      <c r="L290" s="709"/>
    </row>
    <row r="291" spans="1:12" s="36" customFormat="1" outlineLevel="1" x14ac:dyDescent="0.2">
      <c r="A291" s="482"/>
      <c r="B291" s="483"/>
      <c r="C291" s="483"/>
      <c r="D291" s="483" t="s">
        <v>1665</v>
      </c>
      <c r="E291" s="483"/>
      <c r="F291" s="484">
        <v>1.804</v>
      </c>
      <c r="G291" s="485"/>
      <c r="H291" s="485"/>
      <c r="L291" s="709"/>
    </row>
    <row r="292" spans="1:12" s="36" customFormat="1" outlineLevel="1" x14ac:dyDescent="0.2">
      <c r="A292" s="507">
        <v>71</v>
      </c>
      <c r="B292" s="508" t="s">
        <v>1666</v>
      </c>
      <c r="C292" s="503" t="s">
        <v>1667</v>
      </c>
      <c r="D292" s="503" t="s">
        <v>1668</v>
      </c>
      <c r="E292" s="503" t="s">
        <v>895</v>
      </c>
      <c r="F292" s="504">
        <v>5.6000000000000001E-2</v>
      </c>
      <c r="G292" s="505"/>
      <c r="H292" s="506">
        <f>F292*G292</f>
        <v>0</v>
      </c>
      <c r="L292" s="709"/>
    </row>
    <row r="293" spans="1:12" s="36" customFormat="1" ht="13.5" outlineLevel="1" thickBot="1" x14ac:dyDescent="0.25">
      <c r="A293" s="509"/>
      <c r="B293" s="510"/>
      <c r="C293" s="483"/>
      <c r="D293" s="483" t="s">
        <v>1669</v>
      </c>
      <c r="E293" s="483"/>
      <c r="F293" s="484"/>
      <c r="G293" s="485"/>
      <c r="H293" s="485"/>
      <c r="L293" s="709"/>
    </row>
    <row r="294" spans="1:12" s="36" customFormat="1" ht="13.5" thickBot="1" x14ac:dyDescent="0.25">
      <c r="A294" s="743"/>
      <c r="B294" s="744"/>
      <c r="C294" s="744" t="s">
        <v>28</v>
      </c>
      <c r="D294" s="744" t="s">
        <v>1670</v>
      </c>
      <c r="E294" s="744"/>
      <c r="F294" s="745"/>
      <c r="G294" s="746"/>
      <c r="H294" s="747">
        <f>SUM(H295:H380)</f>
        <v>0</v>
      </c>
      <c r="L294" s="709"/>
    </row>
    <row r="295" spans="1:12" s="36" customFormat="1" ht="22.5" outlineLevel="1" x14ac:dyDescent="0.2">
      <c r="A295" s="507">
        <v>72</v>
      </c>
      <c r="B295" s="508" t="s">
        <v>1440</v>
      </c>
      <c r="C295" s="503" t="s">
        <v>1671</v>
      </c>
      <c r="D295" s="503" t="s">
        <v>1672</v>
      </c>
      <c r="E295" s="503" t="s">
        <v>896</v>
      </c>
      <c r="F295" s="504">
        <v>60</v>
      </c>
      <c r="G295" s="505"/>
      <c r="H295" s="506">
        <f>F295*G295</f>
        <v>0</v>
      </c>
      <c r="L295" s="709"/>
    </row>
    <row r="296" spans="1:12" s="36" customFormat="1" outlineLevel="1" x14ac:dyDescent="0.2">
      <c r="A296" s="482"/>
      <c r="B296" s="483"/>
      <c r="C296" s="483"/>
      <c r="D296" s="483" t="s">
        <v>1673</v>
      </c>
      <c r="E296" s="483"/>
      <c r="F296" s="484">
        <v>60</v>
      </c>
      <c r="G296" s="485"/>
      <c r="H296" s="485"/>
      <c r="L296" s="709"/>
    </row>
    <row r="297" spans="1:12" s="36" customFormat="1" outlineLevel="1" x14ac:dyDescent="0.2">
      <c r="A297" s="511">
        <v>73</v>
      </c>
      <c r="B297" s="512" t="s">
        <v>1541</v>
      </c>
      <c r="C297" s="513" t="s">
        <v>1674</v>
      </c>
      <c r="D297" s="513" t="s">
        <v>1675</v>
      </c>
      <c r="E297" s="513" t="s">
        <v>896</v>
      </c>
      <c r="F297" s="514">
        <v>60</v>
      </c>
      <c r="G297" s="720"/>
      <c r="H297" s="515">
        <f>F297*G297</f>
        <v>0</v>
      </c>
      <c r="L297" s="709"/>
    </row>
    <row r="298" spans="1:12" s="36" customFormat="1" outlineLevel="1" x14ac:dyDescent="0.2">
      <c r="A298" s="482"/>
      <c r="B298" s="483"/>
      <c r="C298" s="483"/>
      <c r="D298" s="483" t="s">
        <v>1673</v>
      </c>
      <c r="E298" s="483"/>
      <c r="F298" s="484">
        <v>60</v>
      </c>
      <c r="G298" s="485"/>
      <c r="H298" s="485"/>
      <c r="L298" s="709"/>
    </row>
    <row r="299" spans="1:12" s="36" customFormat="1" outlineLevel="1" x14ac:dyDescent="0.2">
      <c r="A299" s="507">
        <v>74</v>
      </c>
      <c r="B299" s="508" t="s">
        <v>1440</v>
      </c>
      <c r="C299" s="503" t="s">
        <v>1676</v>
      </c>
      <c r="D299" s="503" t="s">
        <v>1677</v>
      </c>
      <c r="E299" s="503" t="s">
        <v>895</v>
      </c>
      <c r="F299" s="504">
        <v>138.673</v>
      </c>
      <c r="G299" s="505"/>
      <c r="H299" s="506">
        <f>F299*G299</f>
        <v>0</v>
      </c>
      <c r="L299" s="709"/>
    </row>
    <row r="300" spans="1:12" s="36" customFormat="1" outlineLevel="1" x14ac:dyDescent="0.2">
      <c r="A300" s="482"/>
      <c r="B300" s="483"/>
      <c r="C300" s="483"/>
      <c r="D300" s="483" t="s">
        <v>2893</v>
      </c>
      <c r="E300" s="483"/>
      <c r="F300" s="484">
        <v>1.159</v>
      </c>
      <c r="G300" s="485"/>
      <c r="H300" s="485"/>
      <c r="L300" s="709"/>
    </row>
    <row r="301" spans="1:12" s="36" customFormat="1" outlineLevel="1" x14ac:dyDescent="0.2">
      <c r="A301" s="482"/>
      <c r="B301" s="483"/>
      <c r="C301" s="483"/>
      <c r="D301" s="483" t="s">
        <v>1678</v>
      </c>
      <c r="E301" s="483"/>
      <c r="F301" s="484">
        <v>6.944</v>
      </c>
      <c r="G301" s="485"/>
      <c r="H301" s="485"/>
      <c r="L301" s="709"/>
    </row>
    <row r="302" spans="1:12" s="36" customFormat="1" outlineLevel="1" x14ac:dyDescent="0.2">
      <c r="A302" s="482"/>
      <c r="B302" s="483"/>
      <c r="C302" s="483"/>
      <c r="D302" s="483" t="s">
        <v>1679</v>
      </c>
      <c r="E302" s="483"/>
      <c r="F302" s="484">
        <v>3.68</v>
      </c>
      <c r="G302" s="485"/>
      <c r="H302" s="485"/>
      <c r="L302" s="709"/>
    </row>
    <row r="303" spans="1:12" s="36" customFormat="1" outlineLevel="1" x14ac:dyDescent="0.2">
      <c r="A303" s="482"/>
      <c r="B303" s="483"/>
      <c r="C303" s="483"/>
      <c r="D303" s="483" t="s">
        <v>1680</v>
      </c>
      <c r="E303" s="483"/>
      <c r="F303" s="484">
        <v>1.04</v>
      </c>
      <c r="G303" s="485"/>
      <c r="H303" s="485"/>
      <c r="L303" s="709"/>
    </row>
    <row r="304" spans="1:12" s="36" customFormat="1" ht="22.5" outlineLevel="1" x14ac:dyDescent="0.2">
      <c r="A304" s="482"/>
      <c r="B304" s="483"/>
      <c r="C304" s="483"/>
      <c r="D304" s="483" t="s">
        <v>1681</v>
      </c>
      <c r="E304" s="483"/>
      <c r="F304" s="484">
        <v>2.2480000000000002</v>
      </c>
      <c r="G304" s="485"/>
      <c r="H304" s="485"/>
      <c r="L304" s="709"/>
    </row>
    <row r="305" spans="1:12" s="36" customFormat="1" outlineLevel="1" x14ac:dyDescent="0.2">
      <c r="A305" s="482"/>
      <c r="B305" s="483"/>
      <c r="C305" s="483"/>
      <c r="D305" s="483" t="s">
        <v>1682</v>
      </c>
      <c r="E305" s="483"/>
      <c r="F305" s="484">
        <v>40.649000000000001</v>
      </c>
      <c r="G305" s="485"/>
      <c r="H305" s="485"/>
      <c r="L305" s="709"/>
    </row>
    <row r="306" spans="1:12" s="36" customFormat="1" outlineLevel="1" x14ac:dyDescent="0.2">
      <c r="A306" s="482"/>
      <c r="B306" s="483"/>
      <c r="C306" s="483"/>
      <c r="D306" s="483" t="s">
        <v>1683</v>
      </c>
      <c r="E306" s="483"/>
      <c r="F306" s="484">
        <v>41.427</v>
      </c>
      <c r="G306" s="485"/>
      <c r="H306" s="485"/>
      <c r="L306" s="709"/>
    </row>
    <row r="307" spans="1:12" s="36" customFormat="1" outlineLevel="1" x14ac:dyDescent="0.2">
      <c r="A307" s="482"/>
      <c r="B307" s="483"/>
      <c r="C307" s="483"/>
      <c r="D307" s="483" t="s">
        <v>1684</v>
      </c>
      <c r="E307" s="483"/>
      <c r="F307" s="484">
        <v>41.526000000000003</v>
      </c>
      <c r="G307" s="485"/>
      <c r="H307" s="485"/>
      <c r="L307" s="709"/>
    </row>
    <row r="308" spans="1:12" s="36" customFormat="1" outlineLevel="1" x14ac:dyDescent="0.2">
      <c r="A308" s="507">
        <v>75</v>
      </c>
      <c r="B308" s="508" t="s">
        <v>1440</v>
      </c>
      <c r="C308" s="503" t="s">
        <v>1685</v>
      </c>
      <c r="D308" s="503" t="s">
        <v>1686</v>
      </c>
      <c r="E308" s="503" t="s">
        <v>261</v>
      </c>
      <c r="F308" s="504">
        <v>742.76800000000003</v>
      </c>
      <c r="G308" s="505"/>
      <c r="H308" s="506">
        <f>F308*G308</f>
        <v>0</v>
      </c>
      <c r="L308" s="709"/>
    </row>
    <row r="309" spans="1:12" s="36" customFormat="1" outlineLevel="1" x14ac:dyDescent="0.2">
      <c r="A309" s="482"/>
      <c r="B309" s="483"/>
      <c r="C309" s="483"/>
      <c r="D309" s="483" t="s">
        <v>1687</v>
      </c>
      <c r="E309" s="483"/>
      <c r="F309" s="484">
        <v>60.09</v>
      </c>
      <c r="G309" s="485"/>
      <c r="H309" s="485"/>
      <c r="L309" s="709"/>
    </row>
    <row r="310" spans="1:12" s="36" customFormat="1" outlineLevel="1" x14ac:dyDescent="0.2">
      <c r="A310" s="482"/>
      <c r="B310" s="483"/>
      <c r="C310" s="483"/>
      <c r="D310" s="483" t="s">
        <v>2894</v>
      </c>
      <c r="E310" s="483"/>
      <c r="F310" s="484">
        <v>9.4659999999999993</v>
      </c>
      <c r="G310" s="485"/>
      <c r="H310" s="485"/>
      <c r="L310" s="709"/>
    </row>
    <row r="311" spans="1:12" s="36" customFormat="1" outlineLevel="1" x14ac:dyDescent="0.2">
      <c r="A311" s="482"/>
      <c r="B311" s="483"/>
      <c r="C311" s="483"/>
      <c r="D311" s="483" t="s">
        <v>1680</v>
      </c>
      <c r="E311" s="483"/>
      <c r="F311" s="484">
        <v>1.04</v>
      </c>
      <c r="G311" s="485"/>
      <c r="H311" s="485"/>
      <c r="L311" s="709"/>
    </row>
    <row r="312" spans="1:12" s="36" customFormat="1" outlineLevel="1" x14ac:dyDescent="0.2">
      <c r="A312" s="482"/>
      <c r="B312" s="483"/>
      <c r="C312" s="483"/>
      <c r="D312" s="483" t="s">
        <v>1688</v>
      </c>
      <c r="E312" s="483"/>
      <c r="F312" s="484">
        <v>206.05</v>
      </c>
      <c r="G312" s="485"/>
      <c r="H312" s="485"/>
      <c r="L312" s="709"/>
    </row>
    <row r="313" spans="1:12" s="36" customFormat="1" outlineLevel="1" x14ac:dyDescent="0.2">
      <c r="A313" s="482"/>
      <c r="B313" s="483"/>
      <c r="C313" s="483"/>
      <c r="D313" s="483" t="s">
        <v>1689</v>
      </c>
      <c r="E313" s="483"/>
      <c r="F313" s="484">
        <v>11.242000000000001</v>
      </c>
      <c r="G313" s="485"/>
      <c r="H313" s="485"/>
      <c r="L313" s="709"/>
    </row>
    <row r="314" spans="1:12" s="36" customFormat="1" outlineLevel="1" x14ac:dyDescent="0.2">
      <c r="A314" s="482"/>
      <c r="B314" s="483"/>
      <c r="C314" s="483"/>
      <c r="D314" s="483" t="s">
        <v>1690</v>
      </c>
      <c r="E314" s="483"/>
      <c r="F314" s="484">
        <v>209.15</v>
      </c>
      <c r="G314" s="485"/>
      <c r="H314" s="485"/>
      <c r="L314" s="709"/>
    </row>
    <row r="315" spans="1:12" s="36" customFormat="1" outlineLevel="1" x14ac:dyDescent="0.2">
      <c r="A315" s="482"/>
      <c r="B315" s="483"/>
      <c r="C315" s="483"/>
      <c r="D315" s="483" t="s">
        <v>1691</v>
      </c>
      <c r="E315" s="483"/>
      <c r="F315" s="484">
        <v>207.63</v>
      </c>
      <c r="G315" s="485"/>
      <c r="H315" s="485"/>
      <c r="L315" s="709"/>
    </row>
    <row r="316" spans="1:12" s="36" customFormat="1" outlineLevel="1" x14ac:dyDescent="0.2">
      <c r="A316" s="482"/>
      <c r="B316" s="483"/>
      <c r="C316" s="483"/>
      <c r="D316" s="483" t="s">
        <v>1692</v>
      </c>
      <c r="E316" s="483"/>
      <c r="F316" s="484">
        <v>38.1</v>
      </c>
      <c r="G316" s="485"/>
      <c r="H316" s="485"/>
      <c r="L316" s="709"/>
    </row>
    <row r="317" spans="1:12" s="36" customFormat="1" outlineLevel="1" x14ac:dyDescent="0.2">
      <c r="A317" s="507">
        <v>76</v>
      </c>
      <c r="B317" s="508" t="s">
        <v>1440</v>
      </c>
      <c r="C317" s="503" t="s">
        <v>1693</v>
      </c>
      <c r="D317" s="503" t="s">
        <v>1694</v>
      </c>
      <c r="E317" s="503" t="s">
        <v>261</v>
      </c>
      <c r="F317" s="504">
        <v>742.76800000000003</v>
      </c>
      <c r="G317" s="505"/>
      <c r="H317" s="506">
        <f>F317*G317</f>
        <v>0</v>
      </c>
      <c r="L317" s="709"/>
    </row>
    <row r="318" spans="1:12" s="36" customFormat="1" outlineLevel="1" x14ac:dyDescent="0.2">
      <c r="A318" s="482"/>
      <c r="B318" s="483"/>
      <c r="C318" s="483"/>
      <c r="D318" s="483" t="s">
        <v>1687</v>
      </c>
      <c r="E318" s="483"/>
      <c r="F318" s="484">
        <v>60.09</v>
      </c>
      <c r="G318" s="485"/>
      <c r="H318" s="485"/>
      <c r="L318" s="709"/>
    </row>
    <row r="319" spans="1:12" s="36" customFormat="1" outlineLevel="1" x14ac:dyDescent="0.2">
      <c r="A319" s="482"/>
      <c r="B319" s="483"/>
      <c r="C319" s="483"/>
      <c r="D319" s="483" t="s">
        <v>2894</v>
      </c>
      <c r="E319" s="483"/>
      <c r="F319" s="484">
        <v>9.4659999999999993</v>
      </c>
      <c r="G319" s="485"/>
      <c r="H319" s="485"/>
      <c r="L319" s="709"/>
    </row>
    <row r="320" spans="1:12" s="36" customFormat="1" outlineLevel="1" x14ac:dyDescent="0.2">
      <c r="A320" s="482"/>
      <c r="B320" s="483"/>
      <c r="C320" s="483"/>
      <c r="D320" s="483" t="s">
        <v>1680</v>
      </c>
      <c r="E320" s="483"/>
      <c r="F320" s="484">
        <v>1.04</v>
      </c>
      <c r="G320" s="485"/>
      <c r="H320" s="485"/>
      <c r="L320" s="709"/>
    </row>
    <row r="321" spans="1:12" s="36" customFormat="1" outlineLevel="1" x14ac:dyDescent="0.2">
      <c r="A321" s="482"/>
      <c r="B321" s="483"/>
      <c r="C321" s="483"/>
      <c r="D321" s="483" t="s">
        <v>1688</v>
      </c>
      <c r="E321" s="483"/>
      <c r="F321" s="484">
        <v>206.05</v>
      </c>
      <c r="G321" s="485"/>
      <c r="H321" s="485"/>
      <c r="L321" s="709"/>
    </row>
    <row r="322" spans="1:12" s="36" customFormat="1" outlineLevel="1" x14ac:dyDescent="0.2">
      <c r="A322" s="482"/>
      <c r="B322" s="483"/>
      <c r="C322" s="483"/>
      <c r="D322" s="483" t="s">
        <v>1689</v>
      </c>
      <c r="E322" s="483"/>
      <c r="F322" s="484">
        <v>11.242000000000001</v>
      </c>
      <c r="G322" s="485"/>
      <c r="H322" s="485"/>
      <c r="L322" s="709"/>
    </row>
    <row r="323" spans="1:12" s="36" customFormat="1" outlineLevel="1" x14ac:dyDescent="0.2">
      <c r="A323" s="482"/>
      <c r="B323" s="483"/>
      <c r="C323" s="483"/>
      <c r="D323" s="483" t="s">
        <v>1690</v>
      </c>
      <c r="E323" s="483"/>
      <c r="F323" s="484">
        <v>209.15</v>
      </c>
      <c r="G323" s="485"/>
      <c r="H323" s="485"/>
      <c r="L323" s="709"/>
    </row>
    <row r="324" spans="1:12" s="36" customFormat="1" outlineLevel="1" x14ac:dyDescent="0.2">
      <c r="A324" s="482"/>
      <c r="B324" s="483"/>
      <c r="C324" s="483"/>
      <c r="D324" s="483" t="s">
        <v>1691</v>
      </c>
      <c r="E324" s="483"/>
      <c r="F324" s="484">
        <v>207.63</v>
      </c>
      <c r="G324" s="485"/>
      <c r="H324" s="485"/>
      <c r="L324" s="709"/>
    </row>
    <row r="325" spans="1:12" s="36" customFormat="1" outlineLevel="1" x14ac:dyDescent="0.2">
      <c r="A325" s="482"/>
      <c r="B325" s="483"/>
      <c r="C325" s="483"/>
      <c r="D325" s="483" t="s">
        <v>1692</v>
      </c>
      <c r="E325" s="483"/>
      <c r="F325" s="484">
        <v>38.1</v>
      </c>
      <c r="G325" s="485"/>
      <c r="H325" s="485"/>
      <c r="L325" s="709"/>
    </row>
    <row r="326" spans="1:12" s="36" customFormat="1" outlineLevel="1" x14ac:dyDescent="0.2">
      <c r="A326" s="507">
        <v>77</v>
      </c>
      <c r="B326" s="508" t="s">
        <v>1440</v>
      </c>
      <c r="C326" s="503" t="s">
        <v>2895</v>
      </c>
      <c r="D326" s="503" t="s">
        <v>2896</v>
      </c>
      <c r="E326" s="503" t="s">
        <v>261</v>
      </c>
      <c r="F326" s="504">
        <v>270.63</v>
      </c>
      <c r="G326" s="505"/>
      <c r="H326" s="506">
        <f>F326*G326</f>
        <v>0</v>
      </c>
      <c r="L326" s="709"/>
    </row>
    <row r="327" spans="1:12" s="36" customFormat="1" outlineLevel="1" x14ac:dyDescent="0.2">
      <c r="A327" s="482"/>
      <c r="B327" s="483"/>
      <c r="C327" s="483"/>
      <c r="D327" s="483" t="s">
        <v>2897</v>
      </c>
      <c r="E327" s="483"/>
      <c r="F327" s="484">
        <v>270.63</v>
      </c>
      <c r="G327" s="485"/>
      <c r="H327" s="485"/>
      <c r="L327" s="709"/>
    </row>
    <row r="328" spans="1:12" s="36" customFormat="1" ht="22.5" outlineLevel="1" x14ac:dyDescent="0.2">
      <c r="A328" s="507">
        <v>78</v>
      </c>
      <c r="B328" s="508" t="s">
        <v>1440</v>
      </c>
      <c r="C328" s="503" t="s">
        <v>1695</v>
      </c>
      <c r="D328" s="503" t="s">
        <v>1696</v>
      </c>
      <c r="E328" s="503" t="s">
        <v>261</v>
      </c>
      <c r="F328" s="504">
        <v>733.30200000000002</v>
      </c>
      <c r="G328" s="505"/>
      <c r="H328" s="506">
        <f>F328*G328</f>
        <v>0</v>
      </c>
      <c r="L328" s="709"/>
    </row>
    <row r="329" spans="1:12" s="36" customFormat="1" outlineLevel="1" x14ac:dyDescent="0.2">
      <c r="A329" s="482"/>
      <c r="B329" s="483"/>
      <c r="C329" s="483"/>
      <c r="D329" s="483" t="s">
        <v>1687</v>
      </c>
      <c r="E329" s="483"/>
      <c r="F329" s="484">
        <v>60.09</v>
      </c>
      <c r="G329" s="485"/>
      <c r="H329" s="485"/>
      <c r="L329" s="709"/>
    </row>
    <row r="330" spans="1:12" s="36" customFormat="1" outlineLevel="1" x14ac:dyDescent="0.2">
      <c r="A330" s="482"/>
      <c r="B330" s="483"/>
      <c r="C330" s="483"/>
      <c r="D330" s="483" t="s">
        <v>1680</v>
      </c>
      <c r="E330" s="483"/>
      <c r="F330" s="484">
        <v>1.04</v>
      </c>
      <c r="G330" s="485"/>
      <c r="H330" s="485"/>
      <c r="L330" s="709"/>
    </row>
    <row r="331" spans="1:12" s="36" customFormat="1" outlineLevel="1" x14ac:dyDescent="0.2">
      <c r="A331" s="482"/>
      <c r="B331" s="483"/>
      <c r="C331" s="483"/>
      <c r="D331" s="483" t="s">
        <v>1688</v>
      </c>
      <c r="E331" s="483"/>
      <c r="F331" s="484">
        <v>206.05</v>
      </c>
      <c r="G331" s="485"/>
      <c r="H331" s="485"/>
      <c r="L331" s="709"/>
    </row>
    <row r="332" spans="1:12" s="36" customFormat="1" outlineLevel="1" x14ac:dyDescent="0.2">
      <c r="A332" s="482"/>
      <c r="B332" s="483"/>
      <c r="C332" s="483"/>
      <c r="D332" s="483" t="s">
        <v>1689</v>
      </c>
      <c r="E332" s="483"/>
      <c r="F332" s="484">
        <v>11.242000000000001</v>
      </c>
      <c r="G332" s="485"/>
      <c r="H332" s="485"/>
      <c r="L332" s="709"/>
    </row>
    <row r="333" spans="1:12" s="36" customFormat="1" outlineLevel="1" x14ac:dyDescent="0.2">
      <c r="A333" s="482"/>
      <c r="B333" s="483"/>
      <c r="C333" s="483"/>
      <c r="D333" s="483" t="s">
        <v>1690</v>
      </c>
      <c r="E333" s="483"/>
      <c r="F333" s="484">
        <v>209.15</v>
      </c>
      <c r="G333" s="485"/>
      <c r="H333" s="485"/>
      <c r="L333" s="709"/>
    </row>
    <row r="334" spans="1:12" s="36" customFormat="1" outlineLevel="1" x14ac:dyDescent="0.2">
      <c r="A334" s="482"/>
      <c r="B334" s="483"/>
      <c r="C334" s="483"/>
      <c r="D334" s="483" t="s">
        <v>1691</v>
      </c>
      <c r="E334" s="483"/>
      <c r="F334" s="484">
        <v>207.63</v>
      </c>
      <c r="G334" s="485"/>
      <c r="H334" s="485"/>
      <c r="L334" s="709"/>
    </row>
    <row r="335" spans="1:12" s="36" customFormat="1" outlineLevel="1" x14ac:dyDescent="0.2">
      <c r="A335" s="482"/>
      <c r="B335" s="483"/>
      <c r="C335" s="483"/>
      <c r="D335" s="483" t="s">
        <v>1692</v>
      </c>
      <c r="E335" s="483"/>
      <c r="F335" s="484">
        <v>38.1</v>
      </c>
      <c r="G335" s="485"/>
      <c r="H335" s="485"/>
      <c r="L335" s="709"/>
    </row>
    <row r="336" spans="1:12" s="36" customFormat="1" ht="22.5" outlineLevel="1" x14ac:dyDescent="0.2">
      <c r="A336" s="507">
        <v>79</v>
      </c>
      <c r="B336" s="508" t="s">
        <v>1440</v>
      </c>
      <c r="C336" s="503" t="s">
        <v>1697</v>
      </c>
      <c r="D336" s="503" t="s">
        <v>1698</v>
      </c>
      <c r="E336" s="503" t="s">
        <v>261</v>
      </c>
      <c r="F336" s="504">
        <v>733.30200000000002</v>
      </c>
      <c r="G336" s="505"/>
      <c r="H336" s="506">
        <f>F336*G336</f>
        <v>0</v>
      </c>
      <c r="L336" s="709"/>
    </row>
    <row r="337" spans="1:12" s="36" customFormat="1" outlineLevel="1" x14ac:dyDescent="0.2">
      <c r="A337" s="482"/>
      <c r="B337" s="483"/>
      <c r="C337" s="483"/>
      <c r="D337" s="483" t="s">
        <v>1687</v>
      </c>
      <c r="E337" s="483"/>
      <c r="F337" s="484">
        <v>60.09</v>
      </c>
      <c r="G337" s="485"/>
      <c r="H337" s="485"/>
      <c r="L337" s="709"/>
    </row>
    <row r="338" spans="1:12" s="36" customFormat="1" outlineLevel="1" x14ac:dyDescent="0.2">
      <c r="A338" s="482"/>
      <c r="B338" s="483"/>
      <c r="C338" s="483"/>
      <c r="D338" s="483" t="s">
        <v>1680</v>
      </c>
      <c r="E338" s="483"/>
      <c r="F338" s="484">
        <v>1.04</v>
      </c>
      <c r="G338" s="485"/>
      <c r="H338" s="485"/>
      <c r="L338" s="709"/>
    </row>
    <row r="339" spans="1:12" s="36" customFormat="1" outlineLevel="1" x14ac:dyDescent="0.2">
      <c r="A339" s="482"/>
      <c r="B339" s="483"/>
      <c r="C339" s="483"/>
      <c r="D339" s="483" t="s">
        <v>1688</v>
      </c>
      <c r="E339" s="483"/>
      <c r="F339" s="484">
        <v>206.05</v>
      </c>
      <c r="G339" s="485"/>
      <c r="H339" s="485"/>
      <c r="L339" s="709"/>
    </row>
    <row r="340" spans="1:12" s="36" customFormat="1" outlineLevel="1" x14ac:dyDescent="0.2">
      <c r="A340" s="482"/>
      <c r="B340" s="483"/>
      <c r="C340" s="483"/>
      <c r="D340" s="483" t="s">
        <v>1689</v>
      </c>
      <c r="E340" s="483"/>
      <c r="F340" s="484">
        <v>11.242000000000001</v>
      </c>
      <c r="G340" s="485"/>
      <c r="H340" s="485"/>
      <c r="L340" s="709"/>
    </row>
    <row r="341" spans="1:12" s="36" customFormat="1" outlineLevel="1" x14ac:dyDescent="0.2">
      <c r="A341" s="482"/>
      <c r="B341" s="483"/>
      <c r="C341" s="483"/>
      <c r="D341" s="483" t="s">
        <v>1690</v>
      </c>
      <c r="E341" s="483"/>
      <c r="F341" s="484">
        <v>209.15</v>
      </c>
      <c r="G341" s="485"/>
      <c r="H341" s="485"/>
      <c r="L341" s="709"/>
    </row>
    <row r="342" spans="1:12" s="36" customFormat="1" outlineLevel="1" x14ac:dyDescent="0.2">
      <c r="A342" s="482"/>
      <c r="B342" s="483"/>
      <c r="C342" s="483"/>
      <c r="D342" s="483" t="s">
        <v>1691</v>
      </c>
      <c r="E342" s="483"/>
      <c r="F342" s="484">
        <v>207.63</v>
      </c>
      <c r="G342" s="485"/>
      <c r="H342" s="485"/>
      <c r="L342" s="709"/>
    </row>
    <row r="343" spans="1:12" s="36" customFormat="1" outlineLevel="1" x14ac:dyDescent="0.2">
      <c r="A343" s="482"/>
      <c r="B343" s="483"/>
      <c r="C343" s="483"/>
      <c r="D343" s="483" t="s">
        <v>1692</v>
      </c>
      <c r="E343" s="483"/>
      <c r="F343" s="484">
        <v>38.1</v>
      </c>
      <c r="G343" s="485"/>
      <c r="H343" s="485"/>
      <c r="L343" s="709"/>
    </row>
    <row r="344" spans="1:12" s="36" customFormat="1" ht="22.5" outlineLevel="1" x14ac:dyDescent="0.2">
      <c r="A344" s="507">
        <v>80</v>
      </c>
      <c r="B344" s="508" t="s">
        <v>1440</v>
      </c>
      <c r="C344" s="503" t="s">
        <v>1699</v>
      </c>
      <c r="D344" s="503" t="s">
        <v>1700</v>
      </c>
      <c r="E344" s="503" t="s">
        <v>261</v>
      </c>
      <c r="F344" s="504">
        <v>105.7</v>
      </c>
      <c r="G344" s="505"/>
      <c r="H344" s="506">
        <f>F344*G344</f>
        <v>0</v>
      </c>
      <c r="L344" s="709"/>
    </row>
    <row r="345" spans="1:12" s="36" customFormat="1" outlineLevel="1" x14ac:dyDescent="0.2">
      <c r="A345" s="482"/>
      <c r="B345" s="483"/>
      <c r="C345" s="483"/>
      <c r="D345" s="483" t="s">
        <v>2898</v>
      </c>
      <c r="E345" s="483"/>
      <c r="F345" s="484">
        <v>105.7</v>
      </c>
      <c r="G345" s="485"/>
      <c r="H345" s="485"/>
      <c r="L345" s="709"/>
    </row>
    <row r="346" spans="1:12" s="36" customFormat="1" outlineLevel="1" x14ac:dyDescent="0.2">
      <c r="A346" s="507">
        <v>81</v>
      </c>
      <c r="B346" s="508" t="s">
        <v>1440</v>
      </c>
      <c r="C346" s="503" t="s">
        <v>1701</v>
      </c>
      <c r="D346" s="503" t="s">
        <v>1702</v>
      </c>
      <c r="E346" s="503" t="s">
        <v>623</v>
      </c>
      <c r="F346" s="504">
        <v>13.208</v>
      </c>
      <c r="G346" s="505"/>
      <c r="H346" s="506">
        <f>F346*G346</f>
        <v>0</v>
      </c>
      <c r="L346" s="709"/>
    </row>
    <row r="347" spans="1:12" s="36" customFormat="1" outlineLevel="1" x14ac:dyDescent="0.2">
      <c r="A347" s="482"/>
      <c r="B347" s="483"/>
      <c r="C347" s="483"/>
      <c r="D347" s="483" t="s">
        <v>2899</v>
      </c>
      <c r="E347" s="483"/>
      <c r="F347" s="484">
        <v>13.208</v>
      </c>
      <c r="G347" s="485"/>
      <c r="H347" s="485"/>
      <c r="L347" s="709"/>
    </row>
    <row r="348" spans="1:12" s="36" customFormat="1" outlineLevel="1" x14ac:dyDescent="0.2">
      <c r="A348" s="507">
        <v>82</v>
      </c>
      <c r="B348" s="508" t="s">
        <v>1440</v>
      </c>
      <c r="C348" s="503" t="s">
        <v>2900</v>
      </c>
      <c r="D348" s="503" t="s">
        <v>2901</v>
      </c>
      <c r="E348" s="503" t="s">
        <v>623</v>
      </c>
      <c r="F348" s="504">
        <v>0.11700000000000001</v>
      </c>
      <c r="G348" s="505"/>
      <c r="H348" s="506">
        <f>F348*G348</f>
        <v>0</v>
      </c>
      <c r="L348" s="709"/>
    </row>
    <row r="349" spans="1:12" s="36" customFormat="1" outlineLevel="1" x14ac:dyDescent="0.2">
      <c r="A349" s="482"/>
      <c r="B349" s="483"/>
      <c r="C349" s="483"/>
      <c r="D349" s="483" t="s">
        <v>2902</v>
      </c>
      <c r="E349" s="483"/>
      <c r="F349" s="484">
        <v>0.11700000000000001</v>
      </c>
      <c r="G349" s="485"/>
      <c r="H349" s="485"/>
      <c r="L349" s="709"/>
    </row>
    <row r="350" spans="1:12" s="36" customFormat="1" outlineLevel="1" x14ac:dyDescent="0.2">
      <c r="A350" s="507">
        <v>83</v>
      </c>
      <c r="B350" s="508" t="s">
        <v>1440</v>
      </c>
      <c r="C350" s="503" t="s">
        <v>1703</v>
      </c>
      <c r="D350" s="503" t="s">
        <v>1704</v>
      </c>
      <c r="E350" s="503" t="s">
        <v>895</v>
      </c>
      <c r="F350" s="504">
        <v>1.653</v>
      </c>
      <c r="G350" s="505"/>
      <c r="H350" s="506">
        <f>F350*G350</f>
        <v>0</v>
      </c>
      <c r="L350" s="709"/>
    </row>
    <row r="351" spans="1:12" s="36" customFormat="1" outlineLevel="1" x14ac:dyDescent="0.2">
      <c r="A351" s="482"/>
      <c r="B351" s="483"/>
      <c r="C351" s="483"/>
      <c r="D351" s="483" t="s">
        <v>2903</v>
      </c>
      <c r="E351" s="483"/>
      <c r="F351" s="484">
        <v>1.1830000000000001</v>
      </c>
      <c r="G351" s="485"/>
      <c r="H351" s="485"/>
      <c r="L351" s="709"/>
    </row>
    <row r="352" spans="1:12" s="36" customFormat="1" outlineLevel="1" x14ac:dyDescent="0.2">
      <c r="A352" s="712"/>
      <c r="B352" s="713"/>
      <c r="C352" s="713"/>
      <c r="D352" s="713" t="s">
        <v>2904</v>
      </c>
      <c r="E352" s="713"/>
      <c r="F352" s="714">
        <v>0.317</v>
      </c>
      <c r="G352" s="715"/>
      <c r="H352" s="715"/>
      <c r="L352" s="709"/>
    </row>
    <row r="353" spans="1:12" s="36" customFormat="1" outlineLevel="1" x14ac:dyDescent="0.2">
      <c r="A353" s="716"/>
      <c r="B353" s="717"/>
      <c r="C353" s="717"/>
      <c r="D353" s="717" t="s">
        <v>1591</v>
      </c>
      <c r="E353" s="717"/>
      <c r="F353" s="718"/>
      <c r="G353" s="719"/>
      <c r="H353" s="719"/>
      <c r="L353" s="709"/>
    </row>
    <row r="354" spans="1:12" s="36" customFormat="1" outlineLevel="1" x14ac:dyDescent="0.2">
      <c r="A354" s="712"/>
      <c r="B354" s="713"/>
      <c r="C354" s="713"/>
      <c r="D354" s="713" t="s">
        <v>1705</v>
      </c>
      <c r="E354" s="713"/>
      <c r="F354" s="714">
        <v>2.4E-2</v>
      </c>
      <c r="G354" s="715"/>
      <c r="H354" s="715"/>
      <c r="L354" s="709"/>
    </row>
    <row r="355" spans="1:12" s="36" customFormat="1" outlineLevel="1" x14ac:dyDescent="0.2">
      <c r="A355" s="716"/>
      <c r="B355" s="717"/>
      <c r="C355" s="717"/>
      <c r="D355" s="717" t="s">
        <v>1525</v>
      </c>
      <c r="E355" s="717"/>
      <c r="F355" s="718"/>
      <c r="G355" s="719"/>
      <c r="H355" s="719"/>
      <c r="L355" s="709"/>
    </row>
    <row r="356" spans="1:12" s="36" customFormat="1" outlineLevel="1" x14ac:dyDescent="0.2">
      <c r="A356" s="482"/>
      <c r="B356" s="483"/>
      <c r="C356" s="483"/>
      <c r="D356" s="483" t="s">
        <v>1706</v>
      </c>
      <c r="E356" s="483"/>
      <c r="F356" s="484">
        <v>0.129</v>
      </c>
      <c r="G356" s="485"/>
      <c r="H356" s="485"/>
      <c r="L356" s="709"/>
    </row>
    <row r="357" spans="1:12" s="36" customFormat="1" outlineLevel="1" x14ac:dyDescent="0.2">
      <c r="A357" s="507">
        <v>84</v>
      </c>
      <c r="B357" s="508" t="s">
        <v>1440</v>
      </c>
      <c r="C357" s="503" t="s">
        <v>1707</v>
      </c>
      <c r="D357" s="503" t="s">
        <v>1708</v>
      </c>
      <c r="E357" s="503" t="s">
        <v>261</v>
      </c>
      <c r="F357" s="504">
        <v>99.915999999999997</v>
      </c>
      <c r="G357" s="505"/>
      <c r="H357" s="506">
        <f>F357*G357</f>
        <v>0</v>
      </c>
      <c r="L357" s="709"/>
    </row>
    <row r="358" spans="1:12" s="36" customFormat="1" outlineLevel="1" x14ac:dyDescent="0.2">
      <c r="A358" s="712"/>
      <c r="B358" s="713"/>
      <c r="C358" s="713"/>
      <c r="D358" s="713" t="s">
        <v>1709</v>
      </c>
      <c r="E358" s="713"/>
      <c r="F358" s="714">
        <v>90.62</v>
      </c>
      <c r="G358" s="715"/>
      <c r="H358" s="715"/>
      <c r="L358" s="709"/>
    </row>
    <row r="359" spans="1:12" s="36" customFormat="1" outlineLevel="1" x14ac:dyDescent="0.2">
      <c r="A359" s="712"/>
      <c r="B359" s="713"/>
      <c r="C359" s="713"/>
      <c r="D359" s="713" t="s">
        <v>1710</v>
      </c>
      <c r="E359" s="713"/>
      <c r="F359" s="714">
        <v>2.11</v>
      </c>
      <c r="G359" s="715"/>
      <c r="H359" s="715"/>
      <c r="L359" s="709"/>
    </row>
    <row r="360" spans="1:12" s="36" customFormat="1" outlineLevel="1" x14ac:dyDescent="0.2">
      <c r="A360" s="716"/>
      <c r="B360" s="717"/>
      <c r="C360" s="717"/>
      <c r="D360" s="717" t="s">
        <v>1591</v>
      </c>
      <c r="E360" s="717"/>
      <c r="F360" s="718"/>
      <c r="G360" s="719"/>
      <c r="H360" s="719"/>
      <c r="L360" s="709"/>
    </row>
    <row r="361" spans="1:12" s="36" customFormat="1" outlineLevel="1" x14ac:dyDescent="0.2">
      <c r="A361" s="712"/>
      <c r="B361" s="713"/>
      <c r="C361" s="713"/>
      <c r="D361" s="713" t="s">
        <v>1711</v>
      </c>
      <c r="E361" s="713"/>
      <c r="F361" s="714">
        <v>0.48</v>
      </c>
      <c r="G361" s="715"/>
      <c r="H361" s="715"/>
      <c r="L361" s="709"/>
    </row>
    <row r="362" spans="1:12" s="36" customFormat="1" outlineLevel="1" x14ac:dyDescent="0.2">
      <c r="A362" s="716"/>
      <c r="B362" s="717"/>
      <c r="C362" s="717"/>
      <c r="D362" s="717" t="s">
        <v>1525</v>
      </c>
      <c r="E362" s="717"/>
      <c r="F362" s="718"/>
      <c r="G362" s="719"/>
      <c r="H362" s="719"/>
      <c r="L362" s="709"/>
    </row>
    <row r="363" spans="1:12" s="36" customFormat="1" outlineLevel="1" x14ac:dyDescent="0.2">
      <c r="A363" s="712"/>
      <c r="B363" s="713"/>
      <c r="C363" s="713"/>
      <c r="D363" s="713" t="s">
        <v>1712</v>
      </c>
      <c r="E363" s="713"/>
      <c r="F363" s="714">
        <v>6.7060000000000004</v>
      </c>
      <c r="G363" s="715"/>
      <c r="H363" s="715"/>
      <c r="L363" s="709"/>
    </row>
    <row r="364" spans="1:12" s="36" customFormat="1" outlineLevel="1" x14ac:dyDescent="0.2">
      <c r="A364" s="507">
        <v>85</v>
      </c>
      <c r="B364" s="508" t="s">
        <v>1440</v>
      </c>
      <c r="C364" s="503" t="s">
        <v>1713</v>
      </c>
      <c r="D364" s="503" t="s">
        <v>1714</v>
      </c>
      <c r="E364" s="503" t="s">
        <v>261</v>
      </c>
      <c r="F364" s="504">
        <v>99.915999999999997</v>
      </c>
      <c r="G364" s="505"/>
      <c r="H364" s="506">
        <f>F364*G364</f>
        <v>0</v>
      </c>
      <c r="L364" s="709"/>
    </row>
    <row r="365" spans="1:12" s="36" customFormat="1" ht="22.5" outlineLevel="1" x14ac:dyDescent="0.2">
      <c r="A365" s="712"/>
      <c r="B365" s="713"/>
      <c r="C365" s="713"/>
      <c r="D365" s="713" t="s">
        <v>2905</v>
      </c>
      <c r="E365" s="713"/>
      <c r="F365" s="714">
        <v>90.62</v>
      </c>
      <c r="G365" s="715"/>
      <c r="H365" s="715"/>
      <c r="L365" s="709"/>
    </row>
    <row r="366" spans="1:12" s="36" customFormat="1" outlineLevel="1" x14ac:dyDescent="0.2">
      <c r="A366" s="712"/>
      <c r="B366" s="713"/>
      <c r="C366" s="713"/>
      <c r="D366" s="713" t="s">
        <v>1710</v>
      </c>
      <c r="E366" s="713"/>
      <c r="F366" s="714">
        <v>2.11</v>
      </c>
      <c r="G366" s="715"/>
      <c r="H366" s="715"/>
      <c r="L366" s="709"/>
    </row>
    <row r="367" spans="1:12" s="36" customFormat="1" outlineLevel="1" x14ac:dyDescent="0.2">
      <c r="A367" s="716"/>
      <c r="B367" s="717"/>
      <c r="C367" s="717"/>
      <c r="D367" s="717" t="s">
        <v>1591</v>
      </c>
      <c r="E367" s="717"/>
      <c r="F367" s="718"/>
      <c r="G367" s="719"/>
      <c r="H367" s="719"/>
      <c r="L367" s="709"/>
    </row>
    <row r="368" spans="1:12" s="36" customFormat="1" outlineLevel="1" x14ac:dyDescent="0.2">
      <c r="A368" s="712"/>
      <c r="B368" s="713"/>
      <c r="C368" s="713"/>
      <c r="D368" s="713" t="s">
        <v>1711</v>
      </c>
      <c r="E368" s="713"/>
      <c r="F368" s="714">
        <v>0.48</v>
      </c>
      <c r="G368" s="715"/>
      <c r="H368" s="715"/>
      <c r="L368" s="709"/>
    </row>
    <row r="369" spans="1:12" s="36" customFormat="1" outlineLevel="1" x14ac:dyDescent="0.2">
      <c r="A369" s="716"/>
      <c r="B369" s="717"/>
      <c r="C369" s="717"/>
      <c r="D369" s="717" t="s">
        <v>1525</v>
      </c>
      <c r="E369" s="717"/>
      <c r="F369" s="718"/>
      <c r="G369" s="719"/>
      <c r="H369" s="719"/>
      <c r="L369" s="709"/>
    </row>
    <row r="370" spans="1:12" s="36" customFormat="1" outlineLevel="1" x14ac:dyDescent="0.2">
      <c r="A370" s="712"/>
      <c r="B370" s="713"/>
      <c r="C370" s="713"/>
      <c r="D370" s="713" t="s">
        <v>1712</v>
      </c>
      <c r="E370" s="713"/>
      <c r="F370" s="714">
        <v>6.7060000000000004</v>
      </c>
      <c r="G370" s="715"/>
      <c r="H370" s="715"/>
      <c r="L370" s="709"/>
    </row>
    <row r="371" spans="1:12" s="36" customFormat="1" outlineLevel="1" x14ac:dyDescent="0.2">
      <c r="A371" s="507">
        <v>86</v>
      </c>
      <c r="B371" s="508" t="s">
        <v>1440</v>
      </c>
      <c r="C371" s="503" t="s">
        <v>1715</v>
      </c>
      <c r="D371" s="503" t="s">
        <v>1716</v>
      </c>
      <c r="E371" s="503" t="s">
        <v>623</v>
      </c>
      <c r="F371" s="504">
        <v>0.155</v>
      </c>
      <c r="G371" s="505"/>
      <c r="H371" s="506">
        <f>F371*G371</f>
        <v>0</v>
      </c>
      <c r="L371" s="709"/>
    </row>
    <row r="372" spans="1:12" s="36" customFormat="1" outlineLevel="1" x14ac:dyDescent="0.2">
      <c r="A372" s="482"/>
      <c r="B372" s="483"/>
      <c r="C372" s="483"/>
      <c r="D372" s="483" t="s">
        <v>1717</v>
      </c>
      <c r="E372" s="483"/>
      <c r="F372" s="484">
        <v>0.155</v>
      </c>
      <c r="G372" s="485"/>
      <c r="H372" s="485"/>
      <c r="L372" s="709"/>
    </row>
    <row r="373" spans="1:12" s="36" customFormat="1" outlineLevel="1" x14ac:dyDescent="0.2">
      <c r="A373" s="507">
        <v>87</v>
      </c>
      <c r="B373" s="508" t="s">
        <v>1440</v>
      </c>
      <c r="C373" s="503" t="s">
        <v>1718</v>
      </c>
      <c r="D373" s="503" t="s">
        <v>1719</v>
      </c>
      <c r="E373" s="503" t="s">
        <v>895</v>
      </c>
      <c r="F373" s="504">
        <v>3.3460000000000001</v>
      </c>
      <c r="G373" s="505"/>
      <c r="H373" s="506">
        <f>F373*G373</f>
        <v>0</v>
      </c>
      <c r="L373" s="709"/>
    </row>
    <row r="374" spans="1:12" s="36" customFormat="1" outlineLevel="1" x14ac:dyDescent="0.2">
      <c r="A374" s="482"/>
      <c r="B374" s="483"/>
      <c r="C374" s="483"/>
      <c r="D374" s="483" t="s">
        <v>2906</v>
      </c>
      <c r="E374" s="483"/>
      <c r="F374" s="484">
        <v>3.3460000000000001</v>
      </c>
      <c r="G374" s="485"/>
      <c r="H374" s="485"/>
      <c r="L374" s="709"/>
    </row>
    <row r="375" spans="1:12" s="36" customFormat="1" ht="22.5" outlineLevel="1" x14ac:dyDescent="0.2">
      <c r="A375" s="507">
        <v>88</v>
      </c>
      <c r="B375" s="508" t="s">
        <v>1440</v>
      </c>
      <c r="C375" s="503" t="s">
        <v>1720</v>
      </c>
      <c r="D375" s="503" t="s">
        <v>1721</v>
      </c>
      <c r="E375" s="503" t="s">
        <v>623</v>
      </c>
      <c r="F375" s="504">
        <v>0.14599999999999999</v>
      </c>
      <c r="G375" s="505"/>
      <c r="H375" s="506">
        <f>F375*G375</f>
        <v>0</v>
      </c>
      <c r="L375" s="709"/>
    </row>
    <row r="376" spans="1:12" s="36" customFormat="1" outlineLevel="1" x14ac:dyDescent="0.2">
      <c r="A376" s="482"/>
      <c r="B376" s="483"/>
      <c r="C376" s="483"/>
      <c r="D376" s="483" t="s">
        <v>1722</v>
      </c>
      <c r="E376" s="483"/>
      <c r="F376" s="484">
        <v>0.14599999999999999</v>
      </c>
      <c r="G376" s="485"/>
      <c r="H376" s="485"/>
      <c r="L376" s="709"/>
    </row>
    <row r="377" spans="1:12" s="36" customFormat="1" outlineLevel="1" x14ac:dyDescent="0.2">
      <c r="A377" s="507">
        <v>89</v>
      </c>
      <c r="B377" s="508" t="s">
        <v>1440</v>
      </c>
      <c r="C377" s="503" t="s">
        <v>1723</v>
      </c>
      <c r="D377" s="503" t="s">
        <v>1724</v>
      </c>
      <c r="E377" s="503" t="s">
        <v>261</v>
      </c>
      <c r="F377" s="504">
        <v>13.5</v>
      </c>
      <c r="G377" s="505"/>
      <c r="H377" s="506">
        <f>F377*G377</f>
        <v>0</v>
      </c>
      <c r="L377" s="709"/>
    </row>
    <row r="378" spans="1:12" s="36" customFormat="1" outlineLevel="1" x14ac:dyDescent="0.2">
      <c r="A378" s="482"/>
      <c r="B378" s="483"/>
      <c r="C378" s="483"/>
      <c r="D378" s="483" t="s">
        <v>1725</v>
      </c>
      <c r="E378" s="483"/>
      <c r="F378" s="484">
        <v>13.5</v>
      </c>
      <c r="G378" s="485"/>
      <c r="H378" s="485"/>
      <c r="L378" s="709"/>
    </row>
    <row r="379" spans="1:12" s="36" customFormat="1" outlineLevel="1" x14ac:dyDescent="0.2">
      <c r="A379" s="507">
        <v>90</v>
      </c>
      <c r="B379" s="508" t="s">
        <v>1440</v>
      </c>
      <c r="C379" s="503" t="s">
        <v>1726</v>
      </c>
      <c r="D379" s="503" t="s">
        <v>1727</v>
      </c>
      <c r="E379" s="503" t="s">
        <v>261</v>
      </c>
      <c r="F379" s="504">
        <v>13.5</v>
      </c>
      <c r="G379" s="505"/>
      <c r="H379" s="506">
        <f>F379*G379</f>
        <v>0</v>
      </c>
      <c r="L379" s="709"/>
    </row>
    <row r="380" spans="1:12" s="36" customFormat="1" ht="13.5" outlineLevel="1" thickBot="1" x14ac:dyDescent="0.25">
      <c r="A380" s="482"/>
      <c r="B380" s="483"/>
      <c r="C380" s="483"/>
      <c r="D380" s="483" t="s">
        <v>1728</v>
      </c>
      <c r="E380" s="483"/>
      <c r="F380" s="484">
        <v>13.5</v>
      </c>
      <c r="G380" s="485"/>
      <c r="H380" s="485"/>
      <c r="L380" s="709"/>
    </row>
    <row r="381" spans="1:12" s="36" customFormat="1" ht="13.5" thickBot="1" x14ac:dyDescent="0.25">
      <c r="A381" s="743"/>
      <c r="B381" s="744"/>
      <c r="C381" s="744" t="s">
        <v>29</v>
      </c>
      <c r="D381" s="744" t="s">
        <v>1729</v>
      </c>
      <c r="E381" s="744"/>
      <c r="F381" s="745"/>
      <c r="G381" s="746"/>
      <c r="H381" s="747">
        <f>SUM(H382:H397)</f>
        <v>0</v>
      </c>
      <c r="L381" s="709"/>
    </row>
    <row r="382" spans="1:12" s="36" customFormat="1" ht="22.5" outlineLevel="1" x14ac:dyDescent="0.2">
      <c r="A382" s="507">
        <v>91</v>
      </c>
      <c r="B382" s="508" t="s">
        <v>1412</v>
      </c>
      <c r="C382" s="503" t="s">
        <v>1730</v>
      </c>
      <c r="D382" s="503" t="s">
        <v>1731</v>
      </c>
      <c r="E382" s="503" t="s">
        <v>261</v>
      </c>
      <c r="F382" s="504">
        <v>5</v>
      </c>
      <c r="G382" s="505"/>
      <c r="H382" s="506">
        <f>F382*G382</f>
        <v>0</v>
      </c>
      <c r="L382" s="709" t="s">
        <v>2857</v>
      </c>
    </row>
    <row r="383" spans="1:12" s="36" customFormat="1" outlineLevel="1" x14ac:dyDescent="0.2">
      <c r="A383" s="482"/>
      <c r="B383" s="483"/>
      <c r="C383" s="483"/>
      <c r="D383" s="483" t="s">
        <v>1732</v>
      </c>
      <c r="E383" s="483"/>
      <c r="F383" s="484">
        <v>5</v>
      </c>
      <c r="G383" s="485"/>
      <c r="H383" s="485"/>
      <c r="L383" s="709" t="s">
        <v>2857</v>
      </c>
    </row>
    <row r="384" spans="1:12" s="36" customFormat="1" outlineLevel="1" x14ac:dyDescent="0.2">
      <c r="A384" s="507">
        <v>92</v>
      </c>
      <c r="B384" s="508" t="s">
        <v>1412</v>
      </c>
      <c r="C384" s="503" t="s">
        <v>1733</v>
      </c>
      <c r="D384" s="503" t="s">
        <v>1734</v>
      </c>
      <c r="E384" s="503" t="s">
        <v>261</v>
      </c>
      <c r="F384" s="504">
        <v>1583</v>
      </c>
      <c r="G384" s="505"/>
      <c r="H384" s="506">
        <f>F384*G384</f>
        <v>0</v>
      </c>
      <c r="L384" s="709" t="s">
        <v>2857</v>
      </c>
    </row>
    <row r="385" spans="1:12" s="36" customFormat="1" outlineLevel="1" x14ac:dyDescent="0.2">
      <c r="A385" s="482"/>
      <c r="B385" s="483"/>
      <c r="C385" s="483"/>
      <c r="D385" s="483" t="s">
        <v>1735</v>
      </c>
      <c r="E385" s="483"/>
      <c r="F385" s="484">
        <v>1583</v>
      </c>
      <c r="G385" s="485"/>
      <c r="H385" s="485"/>
      <c r="L385" s="709" t="s">
        <v>2857</v>
      </c>
    </row>
    <row r="386" spans="1:12" s="36" customFormat="1" outlineLevel="1" x14ac:dyDescent="0.2">
      <c r="A386" s="507">
        <v>93</v>
      </c>
      <c r="B386" s="508" t="s">
        <v>1412</v>
      </c>
      <c r="C386" s="503" t="s">
        <v>1736</v>
      </c>
      <c r="D386" s="503" t="s">
        <v>1737</v>
      </c>
      <c r="E386" s="503" t="s">
        <v>261</v>
      </c>
      <c r="F386" s="504">
        <v>45</v>
      </c>
      <c r="G386" s="505"/>
      <c r="H386" s="506">
        <f>F386*G386</f>
        <v>0</v>
      </c>
      <c r="L386" s="709" t="s">
        <v>2857</v>
      </c>
    </row>
    <row r="387" spans="1:12" s="36" customFormat="1" outlineLevel="1" x14ac:dyDescent="0.2">
      <c r="A387" s="482"/>
      <c r="B387" s="483"/>
      <c r="C387" s="483"/>
      <c r="D387" s="483" t="s">
        <v>1415</v>
      </c>
      <c r="E387" s="483"/>
      <c r="F387" s="484">
        <v>45</v>
      </c>
      <c r="G387" s="485"/>
      <c r="H387" s="485"/>
      <c r="L387" s="709" t="s">
        <v>2857</v>
      </c>
    </row>
    <row r="388" spans="1:12" s="36" customFormat="1" outlineLevel="1" x14ac:dyDescent="0.2">
      <c r="A388" s="507">
        <v>94</v>
      </c>
      <c r="B388" s="508" t="s">
        <v>1412</v>
      </c>
      <c r="C388" s="503" t="s">
        <v>2907</v>
      </c>
      <c r="D388" s="503" t="s">
        <v>2908</v>
      </c>
      <c r="E388" s="503" t="s">
        <v>261</v>
      </c>
      <c r="F388" s="504">
        <v>8</v>
      </c>
      <c r="G388" s="505"/>
      <c r="H388" s="506">
        <f>F388*G388</f>
        <v>0</v>
      </c>
      <c r="L388" s="709" t="s">
        <v>2857</v>
      </c>
    </row>
    <row r="389" spans="1:12" s="36" customFormat="1" outlineLevel="1" x14ac:dyDescent="0.2">
      <c r="A389" s="482"/>
      <c r="B389" s="483"/>
      <c r="C389" s="483"/>
      <c r="D389" s="483" t="s">
        <v>2909</v>
      </c>
      <c r="E389" s="483"/>
      <c r="F389" s="484">
        <v>8</v>
      </c>
      <c r="G389" s="485"/>
      <c r="H389" s="485"/>
      <c r="L389" s="709" t="s">
        <v>2857</v>
      </c>
    </row>
    <row r="390" spans="1:12" s="36" customFormat="1" outlineLevel="1" x14ac:dyDescent="0.2">
      <c r="A390" s="507">
        <v>95</v>
      </c>
      <c r="B390" s="508" t="s">
        <v>1412</v>
      </c>
      <c r="C390" s="503" t="s">
        <v>1738</v>
      </c>
      <c r="D390" s="503" t="s">
        <v>1739</v>
      </c>
      <c r="E390" s="503" t="s">
        <v>261</v>
      </c>
      <c r="F390" s="504">
        <v>797.59</v>
      </c>
      <c r="G390" s="505"/>
      <c r="H390" s="506">
        <f>F390*G390</f>
        <v>0</v>
      </c>
      <c r="L390" s="709" t="s">
        <v>2857</v>
      </c>
    </row>
    <row r="391" spans="1:12" s="36" customFormat="1" outlineLevel="1" x14ac:dyDescent="0.2">
      <c r="A391" s="482"/>
      <c r="B391" s="483"/>
      <c r="C391" s="483"/>
      <c r="D391" s="483" t="s">
        <v>2910</v>
      </c>
      <c r="E391" s="483"/>
      <c r="F391" s="484">
        <v>797.59</v>
      </c>
      <c r="G391" s="485"/>
      <c r="H391" s="485"/>
      <c r="L391" s="709" t="s">
        <v>2857</v>
      </c>
    </row>
    <row r="392" spans="1:12" s="36" customFormat="1" outlineLevel="1" x14ac:dyDescent="0.2">
      <c r="A392" s="511">
        <v>96</v>
      </c>
      <c r="B392" s="512" t="s">
        <v>1740</v>
      </c>
      <c r="C392" s="513" t="s">
        <v>1741</v>
      </c>
      <c r="D392" s="513" t="s">
        <v>1742</v>
      </c>
      <c r="E392" s="513" t="s">
        <v>623</v>
      </c>
      <c r="F392" s="514">
        <v>153.38300000000001</v>
      </c>
      <c r="G392" s="720"/>
      <c r="H392" s="515">
        <f>F392*G392</f>
        <v>0</v>
      </c>
      <c r="L392" s="709" t="s">
        <v>2857</v>
      </c>
    </row>
    <row r="393" spans="1:12" s="36" customFormat="1" outlineLevel="1" x14ac:dyDescent="0.2">
      <c r="A393" s="482"/>
      <c r="B393" s="483"/>
      <c r="C393" s="483"/>
      <c r="D393" s="483" t="s">
        <v>2911</v>
      </c>
      <c r="E393" s="483"/>
      <c r="F393" s="484">
        <v>153.38300000000001</v>
      </c>
      <c r="G393" s="485"/>
      <c r="H393" s="485"/>
      <c r="L393" s="709" t="s">
        <v>2857</v>
      </c>
    </row>
    <row r="394" spans="1:12" s="36" customFormat="1" ht="22.5" outlineLevel="1" x14ac:dyDescent="0.2">
      <c r="A394" s="507">
        <v>97</v>
      </c>
      <c r="B394" s="508" t="s">
        <v>1412</v>
      </c>
      <c r="C394" s="503" t="s">
        <v>1743</v>
      </c>
      <c r="D394" s="503" t="s">
        <v>1744</v>
      </c>
      <c r="E394" s="503" t="s">
        <v>261</v>
      </c>
      <c r="F394" s="504">
        <v>15.8</v>
      </c>
      <c r="G394" s="505"/>
      <c r="H394" s="506">
        <f>F394*G394</f>
        <v>0</v>
      </c>
      <c r="L394" s="709" t="s">
        <v>2857</v>
      </c>
    </row>
    <row r="395" spans="1:12" s="36" customFormat="1" outlineLevel="1" x14ac:dyDescent="0.2">
      <c r="A395" s="482"/>
      <c r="B395" s="483"/>
      <c r="C395" s="483"/>
      <c r="D395" s="483" t="s">
        <v>1745</v>
      </c>
      <c r="E395" s="483"/>
      <c r="F395" s="484">
        <v>15.8</v>
      </c>
      <c r="G395" s="485"/>
      <c r="H395" s="485"/>
      <c r="L395" s="709" t="s">
        <v>2857</v>
      </c>
    </row>
    <row r="396" spans="1:12" s="36" customFormat="1" ht="22.5" outlineLevel="1" x14ac:dyDescent="0.2">
      <c r="A396" s="511">
        <v>98</v>
      </c>
      <c r="B396" s="512" t="s">
        <v>1740</v>
      </c>
      <c r="C396" s="513" t="s">
        <v>2912</v>
      </c>
      <c r="D396" s="513" t="s">
        <v>2986</v>
      </c>
      <c r="E396" s="513" t="s">
        <v>623</v>
      </c>
      <c r="F396" s="514">
        <v>3.0379999999999998</v>
      </c>
      <c r="G396" s="720"/>
      <c r="H396" s="515">
        <f>F396*G396</f>
        <v>0</v>
      </c>
      <c r="L396" s="709" t="s">
        <v>2857</v>
      </c>
    </row>
    <row r="397" spans="1:12" s="36" customFormat="1" ht="13.5" outlineLevel="1" thickBot="1" x14ac:dyDescent="0.25">
      <c r="A397" s="482"/>
      <c r="B397" s="483"/>
      <c r="C397" s="483"/>
      <c r="D397" s="483"/>
      <c r="E397" s="483"/>
      <c r="F397" s="484"/>
      <c r="G397" s="485"/>
      <c r="H397" s="485"/>
      <c r="L397" s="709" t="s">
        <v>2857</v>
      </c>
    </row>
    <row r="398" spans="1:12" s="36" customFormat="1" ht="13.5" thickBot="1" x14ac:dyDescent="0.25">
      <c r="A398" s="743"/>
      <c r="B398" s="744"/>
      <c r="C398" s="744" t="s">
        <v>30</v>
      </c>
      <c r="D398" s="744" t="s">
        <v>1746</v>
      </c>
      <c r="E398" s="744"/>
      <c r="F398" s="745"/>
      <c r="G398" s="746"/>
      <c r="H398" s="747">
        <f>SUM(H399:H517)</f>
        <v>0</v>
      </c>
      <c r="L398" s="709"/>
    </row>
    <row r="399" spans="1:12" s="36" customFormat="1" ht="22.5" outlineLevel="1" x14ac:dyDescent="0.2">
      <c r="A399" s="507">
        <v>100</v>
      </c>
      <c r="B399" s="508" t="s">
        <v>1440</v>
      </c>
      <c r="C399" s="503" t="s">
        <v>1747</v>
      </c>
      <c r="D399" s="503" t="s">
        <v>1748</v>
      </c>
      <c r="E399" s="503" t="s">
        <v>261</v>
      </c>
      <c r="F399" s="504">
        <v>548.33000000000004</v>
      </c>
      <c r="G399" s="505"/>
      <c r="H399" s="506">
        <f>F399*G399</f>
        <v>0</v>
      </c>
      <c r="L399" s="709"/>
    </row>
    <row r="400" spans="1:12" s="36" customFormat="1" outlineLevel="1" x14ac:dyDescent="0.2">
      <c r="A400" s="482"/>
      <c r="B400" s="483"/>
      <c r="C400" s="483"/>
      <c r="D400" s="483" t="s">
        <v>1749</v>
      </c>
      <c r="E400" s="483"/>
      <c r="F400" s="484">
        <v>548.33000000000004</v>
      </c>
      <c r="G400" s="485"/>
      <c r="H400" s="485"/>
      <c r="L400" s="709"/>
    </row>
    <row r="401" spans="1:12" s="36" customFormat="1" ht="22.5" outlineLevel="1" x14ac:dyDescent="0.2">
      <c r="A401" s="507">
        <v>101</v>
      </c>
      <c r="B401" s="508" t="s">
        <v>1440</v>
      </c>
      <c r="C401" s="503" t="s">
        <v>2913</v>
      </c>
      <c r="D401" s="503" t="s">
        <v>2914</v>
      </c>
      <c r="E401" s="503" t="s">
        <v>261</v>
      </c>
      <c r="F401" s="504">
        <v>288.3</v>
      </c>
      <c r="G401" s="505"/>
      <c r="H401" s="506">
        <f>F401*G401</f>
        <v>0</v>
      </c>
      <c r="L401" s="709"/>
    </row>
    <row r="402" spans="1:12" s="36" customFormat="1" outlineLevel="1" x14ac:dyDescent="0.2">
      <c r="A402" s="482"/>
      <c r="B402" s="483"/>
      <c r="C402" s="483"/>
      <c r="D402" s="483" t="s">
        <v>2915</v>
      </c>
      <c r="E402" s="483"/>
      <c r="F402" s="484">
        <v>288.3</v>
      </c>
      <c r="G402" s="485"/>
      <c r="H402" s="485"/>
      <c r="L402" s="709"/>
    </row>
    <row r="403" spans="1:12" s="36" customFormat="1" ht="22.5" outlineLevel="1" x14ac:dyDescent="0.2">
      <c r="A403" s="507">
        <v>102</v>
      </c>
      <c r="B403" s="508" t="s">
        <v>1440</v>
      </c>
      <c r="C403" s="503" t="s">
        <v>1750</v>
      </c>
      <c r="D403" s="503" t="s">
        <v>1751</v>
      </c>
      <c r="E403" s="503" t="s">
        <v>261</v>
      </c>
      <c r="F403" s="504">
        <v>548.33000000000004</v>
      </c>
      <c r="G403" s="505"/>
      <c r="H403" s="506">
        <f>F403*G403</f>
        <v>0</v>
      </c>
      <c r="L403" s="709"/>
    </row>
    <row r="404" spans="1:12" s="36" customFormat="1" outlineLevel="1" x14ac:dyDescent="0.2">
      <c r="A404" s="482"/>
      <c r="B404" s="483"/>
      <c r="C404" s="483"/>
      <c r="D404" s="483" t="s">
        <v>1749</v>
      </c>
      <c r="E404" s="483"/>
      <c r="F404" s="484">
        <v>548.33000000000004</v>
      </c>
      <c r="G404" s="485"/>
      <c r="H404" s="485"/>
      <c r="L404" s="709"/>
    </row>
    <row r="405" spans="1:12" s="36" customFormat="1" ht="22.5" outlineLevel="1" x14ac:dyDescent="0.2">
      <c r="A405" s="507">
        <v>103</v>
      </c>
      <c r="B405" s="508" t="s">
        <v>1440</v>
      </c>
      <c r="C405" s="503" t="s">
        <v>1752</v>
      </c>
      <c r="D405" s="503" t="s">
        <v>1753</v>
      </c>
      <c r="E405" s="503" t="s">
        <v>261</v>
      </c>
      <c r="F405" s="504">
        <v>489.56</v>
      </c>
      <c r="G405" s="505"/>
      <c r="H405" s="506">
        <f>F405*G405</f>
        <v>0</v>
      </c>
      <c r="L405" s="709"/>
    </row>
    <row r="406" spans="1:12" s="36" customFormat="1" outlineLevel="1" x14ac:dyDescent="0.2">
      <c r="A406" s="482"/>
      <c r="B406" s="483"/>
      <c r="C406" s="483"/>
      <c r="D406" s="483" t="s">
        <v>1754</v>
      </c>
      <c r="E406" s="483"/>
      <c r="F406" s="484">
        <v>489.56</v>
      </c>
      <c r="G406" s="485"/>
      <c r="H406" s="485"/>
      <c r="L406" s="709"/>
    </row>
    <row r="407" spans="1:12" s="36" customFormat="1" ht="22.5" outlineLevel="1" x14ac:dyDescent="0.2">
      <c r="A407" s="507">
        <v>104</v>
      </c>
      <c r="B407" s="508" t="s">
        <v>1440</v>
      </c>
      <c r="C407" s="503" t="s">
        <v>1755</v>
      </c>
      <c r="D407" s="503" t="s">
        <v>1756</v>
      </c>
      <c r="E407" s="503" t="s">
        <v>261</v>
      </c>
      <c r="F407" s="504">
        <v>23.9</v>
      </c>
      <c r="G407" s="505"/>
      <c r="H407" s="506">
        <f>F407*G407</f>
        <v>0</v>
      </c>
      <c r="L407" s="709"/>
    </row>
    <row r="408" spans="1:12" s="36" customFormat="1" outlineLevel="1" x14ac:dyDescent="0.2">
      <c r="A408" s="482"/>
      <c r="B408" s="483"/>
      <c r="C408" s="483"/>
      <c r="D408" s="483" t="s">
        <v>1662</v>
      </c>
      <c r="E408" s="483"/>
      <c r="F408" s="484">
        <v>23.9</v>
      </c>
      <c r="G408" s="485"/>
      <c r="H408" s="485"/>
      <c r="L408" s="709"/>
    </row>
    <row r="409" spans="1:12" s="36" customFormat="1" outlineLevel="1" x14ac:dyDescent="0.2">
      <c r="A409" s="507">
        <v>105</v>
      </c>
      <c r="B409" s="508" t="s">
        <v>1440</v>
      </c>
      <c r="C409" s="503" t="s">
        <v>1757</v>
      </c>
      <c r="D409" s="503" t="s">
        <v>1758</v>
      </c>
      <c r="E409" s="503" t="s">
        <v>261</v>
      </c>
      <c r="F409" s="504">
        <v>16.21</v>
      </c>
      <c r="G409" s="505"/>
      <c r="H409" s="506">
        <f>F409*G409</f>
        <v>0</v>
      </c>
      <c r="L409" s="709"/>
    </row>
    <row r="410" spans="1:12" s="36" customFormat="1" outlineLevel="1" x14ac:dyDescent="0.2">
      <c r="A410" s="482"/>
      <c r="B410" s="483"/>
      <c r="C410" s="483"/>
      <c r="D410" s="483" t="s">
        <v>1759</v>
      </c>
      <c r="E410" s="483"/>
      <c r="F410" s="484">
        <v>16.21</v>
      </c>
      <c r="G410" s="485"/>
      <c r="H410" s="485"/>
      <c r="L410" s="709"/>
    </row>
    <row r="411" spans="1:12" s="36" customFormat="1" ht="22.5" outlineLevel="1" x14ac:dyDescent="0.2">
      <c r="A411" s="507">
        <v>106</v>
      </c>
      <c r="B411" s="508" t="s">
        <v>1440</v>
      </c>
      <c r="C411" s="503" t="s">
        <v>1760</v>
      </c>
      <c r="D411" s="503" t="s">
        <v>1761</v>
      </c>
      <c r="E411" s="503" t="s">
        <v>261</v>
      </c>
      <c r="F411" s="504">
        <v>1876.74</v>
      </c>
      <c r="G411" s="505"/>
      <c r="H411" s="506">
        <f>F411*G411</f>
        <v>0</v>
      </c>
      <c r="L411" s="709"/>
    </row>
    <row r="412" spans="1:12" s="36" customFormat="1" outlineLevel="1" x14ac:dyDescent="0.2">
      <c r="A412" s="482"/>
      <c r="B412" s="483"/>
      <c r="C412" s="483"/>
      <c r="D412" s="483" t="s">
        <v>1762</v>
      </c>
      <c r="E412" s="483"/>
      <c r="F412" s="484">
        <v>1876.74</v>
      </c>
      <c r="G412" s="485"/>
      <c r="H412" s="485"/>
      <c r="L412" s="709"/>
    </row>
    <row r="413" spans="1:12" s="36" customFormat="1" ht="22.5" outlineLevel="1" x14ac:dyDescent="0.2">
      <c r="A413" s="507">
        <v>107</v>
      </c>
      <c r="B413" s="508" t="s">
        <v>1440</v>
      </c>
      <c r="C413" s="503" t="s">
        <v>1763</v>
      </c>
      <c r="D413" s="503" t="s">
        <v>1764</v>
      </c>
      <c r="E413" s="503" t="s">
        <v>261</v>
      </c>
      <c r="F413" s="504">
        <v>43.49</v>
      </c>
      <c r="G413" s="505"/>
      <c r="H413" s="506">
        <f>F413*G413</f>
        <v>0</v>
      </c>
      <c r="L413" s="709"/>
    </row>
    <row r="414" spans="1:12" s="36" customFormat="1" outlineLevel="1" x14ac:dyDescent="0.2">
      <c r="A414" s="482"/>
      <c r="B414" s="483"/>
      <c r="C414" s="483"/>
      <c r="D414" s="483" t="s">
        <v>1765</v>
      </c>
      <c r="E414" s="483"/>
      <c r="F414" s="484">
        <v>43.49</v>
      </c>
      <c r="G414" s="485"/>
      <c r="H414" s="485"/>
      <c r="L414" s="709"/>
    </row>
    <row r="415" spans="1:12" s="36" customFormat="1" ht="22.5" outlineLevel="1" x14ac:dyDescent="0.2">
      <c r="A415" s="507">
        <v>108</v>
      </c>
      <c r="B415" s="508" t="s">
        <v>1440</v>
      </c>
      <c r="C415" s="503" t="s">
        <v>1766</v>
      </c>
      <c r="D415" s="503" t="s">
        <v>1767</v>
      </c>
      <c r="E415" s="503" t="s">
        <v>261</v>
      </c>
      <c r="F415" s="504">
        <v>368.2</v>
      </c>
      <c r="G415" s="505"/>
      <c r="H415" s="506">
        <f>F415*G415</f>
        <v>0</v>
      </c>
      <c r="L415" s="709"/>
    </row>
    <row r="416" spans="1:12" s="36" customFormat="1" outlineLevel="1" x14ac:dyDescent="0.2">
      <c r="A416" s="482"/>
      <c r="B416" s="483"/>
      <c r="C416" s="483"/>
      <c r="D416" s="483" t="s">
        <v>1768</v>
      </c>
      <c r="E416" s="483"/>
      <c r="F416" s="484">
        <v>368.2</v>
      </c>
      <c r="G416" s="485"/>
      <c r="H416" s="485"/>
      <c r="L416" s="709"/>
    </row>
    <row r="417" spans="1:12" s="36" customFormat="1" ht="22.5" outlineLevel="1" x14ac:dyDescent="0.2">
      <c r="A417" s="507">
        <v>354</v>
      </c>
      <c r="B417" s="508" t="s">
        <v>1440</v>
      </c>
      <c r="C417" s="503">
        <v>612821012</v>
      </c>
      <c r="D417" s="755" t="s">
        <v>2999</v>
      </c>
      <c r="E417" s="503" t="s">
        <v>261</v>
      </c>
      <c r="F417" s="504">
        <v>30</v>
      </c>
      <c r="G417" s="505"/>
      <c r="H417" s="506">
        <f>F417*G417</f>
        <v>0</v>
      </c>
      <c r="L417" s="709"/>
    </row>
    <row r="418" spans="1:12" s="36" customFormat="1" outlineLevel="1" x14ac:dyDescent="0.2">
      <c r="A418" s="482"/>
      <c r="B418" s="483"/>
      <c r="C418" s="483"/>
      <c r="D418" s="530" t="s">
        <v>3000</v>
      </c>
      <c r="E418" s="483"/>
      <c r="F418" s="484">
        <v>30</v>
      </c>
      <c r="G418" s="485"/>
      <c r="H418" s="485"/>
      <c r="L418" s="709"/>
    </row>
    <row r="419" spans="1:12" s="36" customFormat="1" ht="42" customHeight="1" outlineLevel="1" x14ac:dyDescent="0.2">
      <c r="A419" s="785" t="s">
        <v>3169</v>
      </c>
      <c r="B419" s="508" t="s">
        <v>1440</v>
      </c>
      <c r="C419" s="503" t="s">
        <v>2916</v>
      </c>
      <c r="D419" s="755" t="s">
        <v>3191</v>
      </c>
      <c r="E419" s="503" t="s">
        <v>896</v>
      </c>
      <c r="F419" s="816">
        <v>14</v>
      </c>
      <c r="G419" s="505"/>
      <c r="H419" s="506">
        <f>F419*G419</f>
        <v>0</v>
      </c>
      <c r="K419" s="838" t="s">
        <v>3193</v>
      </c>
      <c r="L419" s="839"/>
    </row>
    <row r="420" spans="1:12" s="36" customFormat="1" outlineLevel="1" x14ac:dyDescent="0.2">
      <c r="A420" s="818"/>
      <c r="B420" s="483"/>
      <c r="C420" s="483"/>
      <c r="D420" s="483" t="s">
        <v>3175</v>
      </c>
      <c r="E420" s="483"/>
      <c r="F420" s="484"/>
      <c r="G420" s="485"/>
      <c r="H420" s="485"/>
      <c r="K420" s="838"/>
      <c r="L420" s="839"/>
    </row>
    <row r="421" spans="1:12" s="36" customFormat="1" ht="56.25" outlineLevel="1" x14ac:dyDescent="0.2">
      <c r="A421" s="785" t="s">
        <v>3170</v>
      </c>
      <c r="B421" s="508" t="s">
        <v>1440</v>
      </c>
      <c r="C421" s="503" t="s">
        <v>2916</v>
      </c>
      <c r="D421" s="755" t="s">
        <v>3192</v>
      </c>
      <c r="E421" s="503" t="s">
        <v>896</v>
      </c>
      <c r="F421" s="816">
        <v>4</v>
      </c>
      <c r="G421" s="505"/>
      <c r="H421" s="506">
        <f>F421*G421</f>
        <v>0</v>
      </c>
      <c r="K421" s="838"/>
      <c r="L421" s="839"/>
    </row>
    <row r="422" spans="1:12" s="36" customFormat="1" outlineLevel="1" x14ac:dyDescent="0.2">
      <c r="A422" s="818"/>
      <c r="B422" s="483"/>
      <c r="C422" s="483"/>
      <c r="D422" s="483" t="s">
        <v>3174</v>
      </c>
      <c r="E422" s="483"/>
      <c r="F422" s="484"/>
      <c r="G422" s="485"/>
      <c r="H422" s="485"/>
      <c r="K422" s="838"/>
      <c r="L422" s="839"/>
    </row>
    <row r="423" spans="1:12" s="36" customFormat="1" ht="59.25" customHeight="1" outlineLevel="1" x14ac:dyDescent="0.2">
      <c r="A423" s="785" t="s">
        <v>3171</v>
      </c>
      <c r="B423" s="508" t="s">
        <v>1440</v>
      </c>
      <c r="C423" s="503" t="s">
        <v>2916</v>
      </c>
      <c r="D423" s="755" t="s">
        <v>3207</v>
      </c>
      <c r="E423" s="503" t="s">
        <v>896</v>
      </c>
      <c r="F423" s="816">
        <v>2</v>
      </c>
      <c r="G423" s="505"/>
      <c r="H423" s="506">
        <f>F423*G423</f>
        <v>0</v>
      </c>
      <c r="K423" s="838"/>
      <c r="L423" s="839"/>
    </row>
    <row r="424" spans="1:12" s="36" customFormat="1" outlineLevel="1" x14ac:dyDescent="0.2">
      <c r="A424" s="818"/>
      <c r="B424" s="483"/>
      <c r="C424" s="483"/>
      <c r="D424" s="483" t="s">
        <v>3173</v>
      </c>
      <c r="E424" s="483"/>
      <c r="F424" s="484"/>
      <c r="G424" s="485"/>
      <c r="H424" s="485"/>
      <c r="K424" s="838"/>
      <c r="L424" s="839"/>
    </row>
    <row r="425" spans="1:12" s="36" customFormat="1" ht="60" customHeight="1" outlineLevel="1" x14ac:dyDescent="0.2">
      <c r="A425" s="785" t="s">
        <v>3172</v>
      </c>
      <c r="B425" s="508" t="s">
        <v>1440</v>
      </c>
      <c r="C425" s="503" t="s">
        <v>2916</v>
      </c>
      <c r="D425" s="755" t="s">
        <v>3208</v>
      </c>
      <c r="E425" s="503" t="s">
        <v>896</v>
      </c>
      <c r="F425" s="816">
        <v>10</v>
      </c>
      <c r="G425" s="505"/>
      <c r="H425" s="506">
        <f>F425*G425</f>
        <v>0</v>
      </c>
      <c r="K425" s="838"/>
      <c r="L425" s="839"/>
    </row>
    <row r="426" spans="1:12" s="36" customFormat="1" outlineLevel="1" x14ac:dyDescent="0.2">
      <c r="A426" s="818"/>
      <c r="B426" s="483"/>
      <c r="C426" s="483"/>
      <c r="D426" s="483" t="s">
        <v>3176</v>
      </c>
      <c r="E426" s="483"/>
      <c r="F426" s="484"/>
      <c r="G426" s="485"/>
      <c r="H426" s="485"/>
      <c r="K426" s="838"/>
      <c r="L426" s="839"/>
    </row>
    <row r="427" spans="1:12" s="36" customFormat="1" ht="59.25" customHeight="1" outlineLevel="1" x14ac:dyDescent="0.2">
      <c r="A427" s="785" t="s">
        <v>3177</v>
      </c>
      <c r="B427" s="508" t="s">
        <v>1440</v>
      </c>
      <c r="C427" s="503" t="s">
        <v>2916</v>
      </c>
      <c r="D427" s="755" t="s">
        <v>3209</v>
      </c>
      <c r="E427" s="503" t="s">
        <v>896</v>
      </c>
      <c r="F427" s="816">
        <v>4</v>
      </c>
      <c r="G427" s="505"/>
      <c r="H427" s="506">
        <f>F427*G427</f>
        <v>0</v>
      </c>
      <c r="K427" s="838"/>
      <c r="L427" s="839"/>
    </row>
    <row r="428" spans="1:12" s="36" customFormat="1" outlineLevel="1" x14ac:dyDescent="0.2">
      <c r="A428" s="818"/>
      <c r="B428" s="483"/>
      <c r="C428" s="483"/>
      <c r="D428" s="483" t="s">
        <v>3178</v>
      </c>
      <c r="E428" s="483"/>
      <c r="F428" s="484"/>
      <c r="G428" s="485"/>
      <c r="H428" s="485"/>
      <c r="K428" s="838"/>
      <c r="L428" s="839"/>
    </row>
    <row r="429" spans="1:12" s="36" customFormat="1" ht="48.75" customHeight="1" outlineLevel="1" x14ac:dyDescent="0.2">
      <c r="A429" s="785" t="s">
        <v>3179</v>
      </c>
      <c r="B429" s="508" t="s">
        <v>1440</v>
      </c>
      <c r="C429" s="503" t="s">
        <v>2916</v>
      </c>
      <c r="D429" s="755" t="s">
        <v>3187</v>
      </c>
      <c r="E429" s="755" t="s">
        <v>261</v>
      </c>
      <c r="F429" s="817">
        <v>11.94</v>
      </c>
      <c r="G429" s="505"/>
      <c r="H429" s="506">
        <f>F429*G429</f>
        <v>0</v>
      </c>
      <c r="K429" s="838"/>
      <c r="L429" s="839"/>
    </row>
    <row r="430" spans="1:12" s="36" customFormat="1" outlineLevel="1" x14ac:dyDescent="0.2">
      <c r="A430" s="818"/>
      <c r="B430" s="483"/>
      <c r="C430" s="483"/>
      <c r="D430" s="483" t="s">
        <v>3180</v>
      </c>
      <c r="E430" s="483"/>
      <c r="F430" s="484"/>
      <c r="G430" s="485"/>
      <c r="H430" s="485"/>
      <c r="K430" s="838"/>
      <c r="L430" s="839"/>
    </row>
    <row r="431" spans="1:12" s="36" customFormat="1" ht="23.25" customHeight="1" outlineLevel="1" x14ac:dyDescent="0.2">
      <c r="A431" s="785" t="s">
        <v>3181</v>
      </c>
      <c r="B431" s="508" t="s">
        <v>1440</v>
      </c>
      <c r="C431" s="503" t="s">
        <v>2916</v>
      </c>
      <c r="D431" s="755" t="s">
        <v>3188</v>
      </c>
      <c r="E431" s="755" t="s">
        <v>261</v>
      </c>
      <c r="F431" s="817">
        <v>15.12</v>
      </c>
      <c r="G431" s="505"/>
      <c r="H431" s="506">
        <f>F431*G431</f>
        <v>0</v>
      </c>
      <c r="K431" s="838"/>
      <c r="L431" s="839"/>
    </row>
    <row r="432" spans="1:12" s="36" customFormat="1" outlineLevel="1" x14ac:dyDescent="0.2">
      <c r="A432" s="818"/>
      <c r="B432" s="483"/>
      <c r="C432" s="483"/>
      <c r="D432" s="483" t="s">
        <v>3182</v>
      </c>
      <c r="E432" s="483"/>
      <c r="F432" s="484"/>
      <c r="G432" s="485"/>
      <c r="H432" s="485"/>
      <c r="K432" s="838"/>
      <c r="L432" s="839"/>
    </row>
    <row r="433" spans="1:12" s="36" customFormat="1" ht="33.75" outlineLevel="1" x14ac:dyDescent="0.2">
      <c r="A433" s="788">
        <v>110</v>
      </c>
      <c r="B433" s="508" t="s">
        <v>1440</v>
      </c>
      <c r="C433" s="503" t="s">
        <v>1769</v>
      </c>
      <c r="D433" s="755" t="s">
        <v>3183</v>
      </c>
      <c r="E433" s="503" t="s">
        <v>261</v>
      </c>
      <c r="F433" s="504">
        <v>32.69</v>
      </c>
      <c r="G433" s="505"/>
      <c r="H433" s="506">
        <f>F433*G433</f>
        <v>0</v>
      </c>
      <c r="K433" s="838"/>
      <c r="L433" s="839"/>
    </row>
    <row r="434" spans="1:12" s="36" customFormat="1" outlineLevel="1" x14ac:dyDescent="0.2">
      <c r="A434" s="482"/>
      <c r="B434" s="483"/>
      <c r="C434" s="483"/>
      <c r="D434" s="483" t="s">
        <v>1770</v>
      </c>
      <c r="E434" s="483"/>
      <c r="F434" s="484">
        <v>32.69</v>
      </c>
      <c r="G434" s="485"/>
      <c r="H434" s="485"/>
      <c r="K434" s="495"/>
      <c r="L434" s="839"/>
    </row>
    <row r="435" spans="1:12" s="36" customFormat="1" outlineLevel="1" x14ac:dyDescent="0.2">
      <c r="A435" s="511">
        <v>111</v>
      </c>
      <c r="B435" s="512" t="s">
        <v>1771</v>
      </c>
      <c r="C435" s="513" t="s">
        <v>1772</v>
      </c>
      <c r="D435" s="513" t="s">
        <v>1773</v>
      </c>
      <c r="E435" s="513" t="s">
        <v>261</v>
      </c>
      <c r="F435" s="514">
        <v>2.4580000000000002</v>
      </c>
      <c r="G435" s="720"/>
      <c r="H435" s="515">
        <f>F435*G435</f>
        <v>0</v>
      </c>
      <c r="K435" s="495"/>
      <c r="L435" s="839"/>
    </row>
    <row r="436" spans="1:12" s="36" customFormat="1" outlineLevel="1" x14ac:dyDescent="0.2">
      <c r="A436" s="486"/>
      <c r="B436" s="487"/>
      <c r="C436" s="487"/>
      <c r="D436" s="487" t="s">
        <v>1774</v>
      </c>
      <c r="E436" s="487"/>
      <c r="F436" s="488">
        <v>2.4580000000000002</v>
      </c>
      <c r="G436" s="489"/>
      <c r="H436" s="489"/>
      <c r="K436" s="495"/>
      <c r="L436" s="839"/>
    </row>
    <row r="437" spans="1:12" s="36" customFormat="1" outlineLevel="1" x14ac:dyDescent="0.2">
      <c r="A437" s="511">
        <v>112</v>
      </c>
      <c r="B437" s="512" t="s">
        <v>1771</v>
      </c>
      <c r="C437" s="513" t="s">
        <v>1775</v>
      </c>
      <c r="D437" s="513" t="s">
        <v>1776</v>
      </c>
      <c r="E437" s="513" t="s">
        <v>261</v>
      </c>
      <c r="F437" s="514">
        <v>4.4980000000000002</v>
      </c>
      <c r="G437" s="720"/>
      <c r="H437" s="515">
        <f>F437*G437</f>
        <v>0</v>
      </c>
      <c r="K437" s="495"/>
      <c r="L437" s="839"/>
    </row>
    <row r="438" spans="1:12" s="36" customFormat="1" outlineLevel="1" x14ac:dyDescent="0.2">
      <c r="A438" s="486"/>
      <c r="B438" s="487"/>
      <c r="C438" s="487"/>
      <c r="D438" s="487" t="s">
        <v>1777</v>
      </c>
      <c r="E438" s="487"/>
      <c r="F438" s="488">
        <v>4.4980000000000002</v>
      </c>
      <c r="G438" s="489"/>
      <c r="H438" s="489"/>
      <c r="K438" s="495"/>
      <c r="L438" s="839"/>
    </row>
    <row r="439" spans="1:12" s="36" customFormat="1" outlineLevel="1" x14ac:dyDescent="0.2">
      <c r="A439" s="511">
        <v>113</v>
      </c>
      <c r="B439" s="512" t="s">
        <v>1771</v>
      </c>
      <c r="C439" s="513" t="s">
        <v>1778</v>
      </c>
      <c r="D439" s="513" t="s">
        <v>1779</v>
      </c>
      <c r="E439" s="513" t="s">
        <v>261</v>
      </c>
      <c r="F439" s="514">
        <v>14.066000000000001</v>
      </c>
      <c r="G439" s="720"/>
      <c r="H439" s="515">
        <f>F439*G439</f>
        <v>0</v>
      </c>
      <c r="K439" s="495"/>
      <c r="L439" s="839"/>
    </row>
    <row r="440" spans="1:12" s="36" customFormat="1" outlineLevel="1" x14ac:dyDescent="0.2">
      <c r="A440" s="482"/>
      <c r="B440" s="483"/>
      <c r="C440" s="483"/>
      <c r="D440" s="483" t="s">
        <v>1780</v>
      </c>
      <c r="E440" s="483"/>
      <c r="F440" s="484">
        <v>13.79</v>
      </c>
      <c r="G440" s="485"/>
      <c r="H440" s="485"/>
      <c r="K440" s="495"/>
      <c r="L440" s="839"/>
    </row>
    <row r="441" spans="1:12" s="36" customFormat="1" ht="22.5" outlineLevel="1" x14ac:dyDescent="0.2">
      <c r="A441" s="511">
        <v>114</v>
      </c>
      <c r="B441" s="512" t="s">
        <v>1771</v>
      </c>
      <c r="C441" s="513" t="s">
        <v>1781</v>
      </c>
      <c r="D441" s="513" t="s">
        <v>1782</v>
      </c>
      <c r="E441" s="513" t="s">
        <v>261</v>
      </c>
      <c r="F441" s="514">
        <v>12.321999999999999</v>
      </c>
      <c r="G441" s="720"/>
      <c r="H441" s="515">
        <f>F441*G441</f>
        <v>0</v>
      </c>
      <c r="K441" s="495"/>
      <c r="L441" s="839"/>
    </row>
    <row r="442" spans="1:12" s="36" customFormat="1" outlineLevel="1" x14ac:dyDescent="0.2">
      <c r="A442" s="482"/>
      <c r="B442" s="483"/>
      <c r="C442" s="483"/>
      <c r="D442" s="483" t="s">
        <v>1783</v>
      </c>
      <c r="E442" s="483"/>
      <c r="F442" s="484">
        <v>12.08</v>
      </c>
      <c r="G442" s="485"/>
      <c r="H442" s="485"/>
      <c r="K442" s="495"/>
      <c r="L442" s="839"/>
    </row>
    <row r="443" spans="1:12" s="36" customFormat="1" ht="48" customHeight="1" outlineLevel="1" x14ac:dyDescent="0.2">
      <c r="A443" s="788">
        <v>115</v>
      </c>
      <c r="B443" s="508" t="s">
        <v>1440</v>
      </c>
      <c r="C443" s="503" t="s">
        <v>1784</v>
      </c>
      <c r="D443" s="755" t="s">
        <v>3184</v>
      </c>
      <c r="E443" s="503" t="s">
        <v>261</v>
      </c>
      <c r="F443" s="504">
        <v>23.84</v>
      </c>
      <c r="G443" s="505"/>
      <c r="H443" s="506">
        <f>F443*G443</f>
        <v>0</v>
      </c>
      <c r="K443" s="838" t="s">
        <v>3193</v>
      </c>
      <c r="L443" s="839"/>
    </row>
    <row r="444" spans="1:12" s="36" customFormat="1" outlineLevel="1" x14ac:dyDescent="0.2">
      <c r="A444" s="482"/>
      <c r="B444" s="483"/>
      <c r="C444" s="483"/>
      <c r="D444" s="483" t="s">
        <v>1785</v>
      </c>
      <c r="E444" s="483"/>
      <c r="F444" s="484">
        <v>23.84</v>
      </c>
      <c r="G444" s="485"/>
      <c r="H444" s="485"/>
      <c r="K444" s="495"/>
      <c r="L444" s="839"/>
    </row>
    <row r="445" spans="1:12" s="36" customFormat="1" ht="22.5" outlineLevel="1" x14ac:dyDescent="0.2">
      <c r="A445" s="511">
        <v>116</v>
      </c>
      <c r="B445" s="512" t="s">
        <v>1771</v>
      </c>
      <c r="C445" s="513" t="s">
        <v>1786</v>
      </c>
      <c r="D445" s="513" t="s">
        <v>1787</v>
      </c>
      <c r="E445" s="513" t="s">
        <v>261</v>
      </c>
      <c r="F445" s="514">
        <v>7.0990000000000002</v>
      </c>
      <c r="G445" s="720"/>
      <c r="H445" s="515">
        <f>F445*G445</f>
        <v>0</v>
      </c>
      <c r="K445" s="495"/>
      <c r="L445" s="839"/>
    </row>
    <row r="446" spans="1:12" s="36" customFormat="1" outlineLevel="1" x14ac:dyDescent="0.2">
      <c r="A446" s="486"/>
      <c r="B446" s="487"/>
      <c r="C446" s="487"/>
      <c r="D446" s="487" t="s">
        <v>1788</v>
      </c>
      <c r="E446" s="487"/>
      <c r="F446" s="488">
        <v>7.0990000000000002</v>
      </c>
      <c r="G446" s="489"/>
      <c r="H446" s="489"/>
      <c r="K446" s="495"/>
      <c r="L446" s="839"/>
    </row>
    <row r="447" spans="1:12" s="36" customFormat="1" ht="22.5" outlineLevel="1" x14ac:dyDescent="0.2">
      <c r="A447" s="511">
        <v>117</v>
      </c>
      <c r="B447" s="512" t="s">
        <v>1771</v>
      </c>
      <c r="C447" s="513" t="s">
        <v>1789</v>
      </c>
      <c r="D447" s="513" t="s">
        <v>1790</v>
      </c>
      <c r="E447" s="513" t="s">
        <v>261</v>
      </c>
      <c r="F447" s="514">
        <v>17.218</v>
      </c>
      <c r="G447" s="720"/>
      <c r="H447" s="515">
        <f>F447*G447</f>
        <v>0</v>
      </c>
      <c r="K447" s="495"/>
      <c r="L447" s="839"/>
    </row>
    <row r="448" spans="1:12" s="36" customFormat="1" outlineLevel="1" x14ac:dyDescent="0.2">
      <c r="A448" s="486"/>
      <c r="B448" s="487"/>
      <c r="C448" s="487"/>
      <c r="D448" s="487" t="s">
        <v>1791</v>
      </c>
      <c r="E448" s="487"/>
      <c r="F448" s="488">
        <v>17.218</v>
      </c>
      <c r="G448" s="489"/>
      <c r="H448" s="489"/>
      <c r="K448" s="495"/>
      <c r="L448" s="839"/>
    </row>
    <row r="449" spans="1:12" s="36" customFormat="1" ht="45.75" customHeight="1" outlineLevel="1" x14ac:dyDescent="0.2">
      <c r="A449" s="788">
        <v>118</v>
      </c>
      <c r="B449" s="508" t="s">
        <v>1440</v>
      </c>
      <c r="C449" s="503" t="s">
        <v>1792</v>
      </c>
      <c r="D449" s="755" t="s">
        <v>3186</v>
      </c>
      <c r="E449" s="503" t="s">
        <v>261</v>
      </c>
      <c r="F449" s="504">
        <v>4.1900000000000004</v>
      </c>
      <c r="G449" s="505"/>
      <c r="H449" s="506">
        <f>F449*G449</f>
        <v>0</v>
      </c>
      <c r="K449" s="838" t="s">
        <v>3193</v>
      </c>
      <c r="L449" s="839"/>
    </row>
    <row r="450" spans="1:12" s="36" customFormat="1" outlineLevel="1" x14ac:dyDescent="0.2">
      <c r="A450" s="482"/>
      <c r="B450" s="483"/>
      <c r="C450" s="483"/>
      <c r="D450" s="483" t="s">
        <v>1793</v>
      </c>
      <c r="E450" s="483"/>
      <c r="F450" s="484">
        <v>4.1900000000000004</v>
      </c>
      <c r="G450" s="485"/>
      <c r="H450" s="485"/>
      <c r="K450" s="495"/>
      <c r="L450" s="839"/>
    </row>
    <row r="451" spans="1:12" s="36" customFormat="1" ht="22.5" outlineLevel="1" x14ac:dyDescent="0.2">
      <c r="A451" s="511">
        <v>119</v>
      </c>
      <c r="B451" s="512" t="s">
        <v>1771</v>
      </c>
      <c r="C451" s="513" t="s">
        <v>1794</v>
      </c>
      <c r="D451" s="513" t="s">
        <v>1795</v>
      </c>
      <c r="E451" s="513" t="s">
        <v>261</v>
      </c>
      <c r="F451" s="514">
        <v>4.1900000000000004</v>
      </c>
      <c r="G451" s="720"/>
      <c r="H451" s="515">
        <f>F451*G451</f>
        <v>0</v>
      </c>
      <c r="K451" s="495"/>
      <c r="L451" s="839"/>
    </row>
    <row r="452" spans="1:12" s="36" customFormat="1" ht="45" outlineLevel="1" x14ac:dyDescent="0.2">
      <c r="A452" s="788">
        <v>120</v>
      </c>
      <c r="B452" s="508" t="s">
        <v>1440</v>
      </c>
      <c r="C452" s="503" t="s">
        <v>1796</v>
      </c>
      <c r="D452" s="755" t="s">
        <v>3185</v>
      </c>
      <c r="E452" s="503" t="s">
        <v>261</v>
      </c>
      <c r="F452" s="504">
        <v>418.26</v>
      </c>
      <c r="G452" s="505"/>
      <c r="H452" s="506">
        <f>F452*G452</f>
        <v>0</v>
      </c>
      <c r="K452" s="838" t="s">
        <v>3193</v>
      </c>
      <c r="L452" s="839"/>
    </row>
    <row r="453" spans="1:12" s="36" customFormat="1" ht="22.5" outlineLevel="1" x14ac:dyDescent="0.2">
      <c r="A453" s="482"/>
      <c r="B453" s="483"/>
      <c r="C453" s="483"/>
      <c r="D453" s="483" t="s">
        <v>1797</v>
      </c>
      <c r="E453" s="483"/>
      <c r="F453" s="484">
        <v>418.26</v>
      </c>
      <c r="G453" s="485"/>
      <c r="H453" s="485"/>
      <c r="K453" s="495"/>
      <c r="L453" s="839"/>
    </row>
    <row r="454" spans="1:12" s="36" customFormat="1" outlineLevel="1" x14ac:dyDescent="0.2">
      <c r="A454" s="511">
        <v>121</v>
      </c>
      <c r="B454" s="512" t="s">
        <v>1771</v>
      </c>
      <c r="C454" s="513" t="s">
        <v>1798</v>
      </c>
      <c r="D454" s="513" t="s">
        <v>1799</v>
      </c>
      <c r="E454" s="513" t="s">
        <v>895</v>
      </c>
      <c r="F454" s="514">
        <v>90.662000000000006</v>
      </c>
      <c r="G454" s="720"/>
      <c r="H454" s="515">
        <f>F454*G454</f>
        <v>0</v>
      </c>
      <c r="K454" s="495"/>
      <c r="L454" s="839"/>
    </row>
    <row r="455" spans="1:12" s="36" customFormat="1" ht="22.5" outlineLevel="1" x14ac:dyDescent="0.2">
      <c r="A455" s="511">
        <v>122</v>
      </c>
      <c r="B455" s="512" t="s">
        <v>1771</v>
      </c>
      <c r="C455" s="513" t="s">
        <v>1800</v>
      </c>
      <c r="D455" s="513" t="s">
        <v>1801</v>
      </c>
      <c r="E455" s="513" t="s">
        <v>261</v>
      </c>
      <c r="F455" s="514">
        <v>56.645000000000003</v>
      </c>
      <c r="G455" s="720"/>
      <c r="H455" s="515">
        <f>F455*G455</f>
        <v>0</v>
      </c>
      <c r="K455" s="495"/>
      <c r="L455" s="839"/>
    </row>
    <row r="456" spans="1:12" s="36" customFormat="1" outlineLevel="1" x14ac:dyDescent="0.2">
      <c r="A456" s="482"/>
      <c r="B456" s="483"/>
      <c r="C456" s="483"/>
      <c r="D456" s="483" t="s">
        <v>1802</v>
      </c>
      <c r="E456" s="483"/>
      <c r="F456" s="484">
        <v>56.645000000000003</v>
      </c>
      <c r="G456" s="485"/>
      <c r="H456" s="485"/>
      <c r="K456" s="495"/>
      <c r="L456" s="839"/>
    </row>
    <row r="457" spans="1:12" s="36" customFormat="1" ht="22.5" outlineLevel="1" x14ac:dyDescent="0.2">
      <c r="A457" s="511">
        <v>123</v>
      </c>
      <c r="B457" s="512" t="s">
        <v>1771</v>
      </c>
      <c r="C457" s="513" t="s">
        <v>1803</v>
      </c>
      <c r="D457" s="513" t="s">
        <v>1804</v>
      </c>
      <c r="E457" s="513" t="s">
        <v>261</v>
      </c>
      <c r="F457" s="514">
        <v>1.8149999999999999</v>
      </c>
      <c r="G457" s="720"/>
      <c r="H457" s="515">
        <f>F457*G457</f>
        <v>0</v>
      </c>
      <c r="K457" s="495"/>
      <c r="L457" s="839"/>
    </row>
    <row r="458" spans="1:12" s="36" customFormat="1" outlineLevel="1" x14ac:dyDescent="0.2">
      <c r="A458" s="482"/>
      <c r="B458" s="483"/>
      <c r="C458" s="483"/>
      <c r="D458" s="483" t="s">
        <v>1805</v>
      </c>
      <c r="E458" s="483"/>
      <c r="F458" s="484">
        <v>1.8149999999999999</v>
      </c>
      <c r="G458" s="485"/>
      <c r="H458" s="485"/>
      <c r="K458" s="495"/>
      <c r="L458" s="839"/>
    </row>
    <row r="459" spans="1:12" s="36" customFormat="1" ht="22.5" outlineLevel="1" x14ac:dyDescent="0.2">
      <c r="A459" s="511">
        <v>124</v>
      </c>
      <c r="B459" s="512" t="s">
        <v>1771</v>
      </c>
      <c r="C459" s="513" t="s">
        <v>1806</v>
      </c>
      <c r="D459" s="513" t="s">
        <v>1807</v>
      </c>
      <c r="E459" s="513" t="s">
        <v>261</v>
      </c>
      <c r="F459" s="514">
        <v>14.98</v>
      </c>
      <c r="G459" s="720"/>
      <c r="H459" s="515">
        <f>F459*G459</f>
        <v>0</v>
      </c>
      <c r="K459" s="495"/>
      <c r="L459" s="839"/>
    </row>
    <row r="460" spans="1:12" s="36" customFormat="1" ht="22.5" outlineLevel="1" x14ac:dyDescent="0.2">
      <c r="A460" s="511">
        <v>125</v>
      </c>
      <c r="B460" s="512" t="s">
        <v>1771</v>
      </c>
      <c r="C460" s="513" t="s">
        <v>1808</v>
      </c>
      <c r="D460" s="513" t="s">
        <v>1809</v>
      </c>
      <c r="E460" s="513" t="s">
        <v>261</v>
      </c>
      <c r="F460" s="514">
        <v>37.590000000000003</v>
      </c>
      <c r="G460" s="720"/>
      <c r="H460" s="515">
        <f>F460*G460</f>
        <v>0</v>
      </c>
      <c r="K460" s="495"/>
      <c r="L460" s="839"/>
    </row>
    <row r="461" spans="1:12" s="36" customFormat="1" outlineLevel="1" x14ac:dyDescent="0.2">
      <c r="A461" s="482"/>
      <c r="B461" s="483"/>
      <c r="C461" s="483"/>
      <c r="D461" s="483" t="s">
        <v>1810</v>
      </c>
      <c r="E461" s="483"/>
      <c r="F461" s="484">
        <v>37.590000000000003</v>
      </c>
      <c r="G461" s="485"/>
      <c r="H461" s="485"/>
      <c r="K461" s="495"/>
      <c r="L461" s="839"/>
    </row>
    <row r="462" spans="1:12" s="36" customFormat="1" ht="22.5" outlineLevel="1" x14ac:dyDescent="0.2">
      <c r="A462" s="507">
        <v>126</v>
      </c>
      <c r="B462" s="508" t="s">
        <v>1440</v>
      </c>
      <c r="C462" s="503" t="s">
        <v>1811</v>
      </c>
      <c r="D462" s="503" t="s">
        <v>1812</v>
      </c>
      <c r="E462" s="503" t="s">
        <v>261</v>
      </c>
      <c r="F462" s="504">
        <v>164.22</v>
      </c>
      <c r="G462" s="505"/>
      <c r="H462" s="506">
        <f>F462*G462</f>
        <v>0</v>
      </c>
      <c r="K462" s="495"/>
      <c r="L462" s="839"/>
    </row>
    <row r="463" spans="1:12" s="36" customFormat="1" outlineLevel="1" x14ac:dyDescent="0.2">
      <c r="A463" s="482"/>
      <c r="B463" s="483"/>
      <c r="C463" s="483"/>
      <c r="D463" s="483" t="s">
        <v>1813</v>
      </c>
      <c r="E463" s="483"/>
      <c r="F463" s="484">
        <v>164.22</v>
      </c>
      <c r="G463" s="485"/>
      <c r="H463" s="485"/>
      <c r="K463" s="495"/>
      <c r="L463" s="839"/>
    </row>
    <row r="464" spans="1:12" s="36" customFormat="1" ht="22.5" outlineLevel="1" x14ac:dyDescent="0.2">
      <c r="A464" s="507">
        <v>127</v>
      </c>
      <c r="B464" s="508" t="s">
        <v>1440</v>
      </c>
      <c r="C464" s="503" t="s">
        <v>1814</v>
      </c>
      <c r="D464" s="503" t="s">
        <v>1815</v>
      </c>
      <c r="E464" s="503" t="s">
        <v>261</v>
      </c>
      <c r="F464" s="504">
        <v>1137.58</v>
      </c>
      <c r="G464" s="505"/>
      <c r="H464" s="506">
        <f>F464*G464</f>
        <v>0</v>
      </c>
      <c r="K464" s="495"/>
      <c r="L464" s="839"/>
    </row>
    <row r="465" spans="1:12" s="36" customFormat="1" outlineLevel="1" x14ac:dyDescent="0.2">
      <c r="A465" s="482"/>
      <c r="B465" s="483"/>
      <c r="C465" s="483"/>
      <c r="D465" s="483" t="s">
        <v>1816</v>
      </c>
      <c r="E465" s="483"/>
      <c r="F465" s="484">
        <v>1137.58</v>
      </c>
      <c r="G465" s="485"/>
      <c r="H465" s="485"/>
      <c r="K465" s="495"/>
      <c r="L465" s="839"/>
    </row>
    <row r="466" spans="1:12" s="36" customFormat="1" ht="22.5" outlineLevel="1" x14ac:dyDescent="0.2">
      <c r="A466" s="507">
        <v>128</v>
      </c>
      <c r="B466" s="508" t="s">
        <v>1440</v>
      </c>
      <c r="C466" s="503" t="s">
        <v>1817</v>
      </c>
      <c r="D466" s="503" t="s">
        <v>2917</v>
      </c>
      <c r="E466" s="503" t="s">
        <v>261</v>
      </c>
      <c r="F466" s="504">
        <v>650.03</v>
      </c>
      <c r="G466" s="505"/>
      <c r="H466" s="506">
        <f>F466*G466</f>
        <v>0</v>
      </c>
      <c r="K466" s="495"/>
      <c r="L466" s="839"/>
    </row>
    <row r="467" spans="1:12" s="36" customFormat="1" ht="25.5" outlineLevel="1" x14ac:dyDescent="0.2">
      <c r="A467" s="482"/>
      <c r="B467" s="483"/>
      <c r="C467" s="483"/>
      <c r="D467" s="483" t="s">
        <v>3005</v>
      </c>
      <c r="E467" s="483"/>
      <c r="F467" s="484">
        <v>650.03</v>
      </c>
      <c r="G467" s="485"/>
      <c r="H467" s="485"/>
      <c r="K467" s="840" t="s">
        <v>3215</v>
      </c>
      <c r="L467" s="839"/>
    </row>
    <row r="468" spans="1:12" s="36" customFormat="1" ht="45.75" customHeight="1" outlineLevel="1" x14ac:dyDescent="0.2">
      <c r="A468" s="788">
        <v>129</v>
      </c>
      <c r="B468" s="508" t="s">
        <v>1440</v>
      </c>
      <c r="C468" s="503" t="s">
        <v>1818</v>
      </c>
      <c r="D468" s="755" t="s">
        <v>3190</v>
      </c>
      <c r="E468" s="503" t="s">
        <v>261</v>
      </c>
      <c r="F468" s="504">
        <v>70.540000000000006</v>
      </c>
      <c r="G468" s="505"/>
      <c r="H468" s="506">
        <f>F468*G468</f>
        <v>0</v>
      </c>
      <c r="K468" s="838" t="s">
        <v>3193</v>
      </c>
      <c r="L468" s="839"/>
    </row>
    <row r="469" spans="1:12" s="36" customFormat="1" outlineLevel="1" x14ac:dyDescent="0.2">
      <c r="A469" s="482"/>
      <c r="B469" s="483"/>
      <c r="C469" s="483"/>
      <c r="D469" s="483" t="s">
        <v>1819</v>
      </c>
      <c r="E469" s="483"/>
      <c r="F469" s="484">
        <v>70.540000000000006</v>
      </c>
      <c r="G469" s="485"/>
      <c r="H469" s="485"/>
      <c r="L469" s="709"/>
    </row>
    <row r="470" spans="1:12" s="36" customFormat="1" ht="22.5" outlineLevel="1" x14ac:dyDescent="0.2">
      <c r="A470" s="511">
        <v>130</v>
      </c>
      <c r="B470" s="512" t="s">
        <v>1771</v>
      </c>
      <c r="C470" s="513" t="s">
        <v>1820</v>
      </c>
      <c r="D470" s="513" t="s">
        <v>1821</v>
      </c>
      <c r="E470" s="513" t="s">
        <v>261</v>
      </c>
      <c r="F470" s="514">
        <v>70.540000000000006</v>
      </c>
      <c r="G470" s="720"/>
      <c r="H470" s="515">
        <f>F470*G470</f>
        <v>0</v>
      </c>
      <c r="L470" s="709"/>
    </row>
    <row r="471" spans="1:12" s="36" customFormat="1" outlineLevel="1" x14ac:dyDescent="0.2">
      <c r="A471" s="482"/>
      <c r="B471" s="483"/>
      <c r="C471" s="483"/>
      <c r="D471" s="483" t="s">
        <v>1819</v>
      </c>
      <c r="E471" s="483"/>
      <c r="F471" s="484">
        <v>70.540000000000006</v>
      </c>
      <c r="G471" s="485"/>
      <c r="H471" s="485"/>
      <c r="L471" s="709"/>
    </row>
    <row r="472" spans="1:12" s="36" customFormat="1" ht="45" outlineLevel="1" x14ac:dyDescent="0.2">
      <c r="A472" s="788">
        <v>131</v>
      </c>
      <c r="B472" s="508" t="s">
        <v>1440</v>
      </c>
      <c r="C472" s="503" t="s">
        <v>1822</v>
      </c>
      <c r="D472" s="755" t="s">
        <v>3189</v>
      </c>
      <c r="E472" s="503" t="s">
        <v>261</v>
      </c>
      <c r="F472" s="504">
        <v>141.34</v>
      </c>
      <c r="G472" s="505"/>
      <c r="H472" s="506">
        <f>F472*G472</f>
        <v>0</v>
      </c>
      <c r="K472" s="838" t="s">
        <v>3193</v>
      </c>
      <c r="L472" s="839"/>
    </row>
    <row r="473" spans="1:12" s="36" customFormat="1" outlineLevel="1" x14ac:dyDescent="0.2">
      <c r="A473" s="482"/>
      <c r="B473" s="483"/>
      <c r="C473" s="483"/>
      <c r="D473" s="483" t="s">
        <v>1823</v>
      </c>
      <c r="E473" s="483"/>
      <c r="F473" s="484">
        <v>141.34</v>
      </c>
      <c r="G473" s="485"/>
      <c r="H473" s="485"/>
      <c r="K473" s="495"/>
      <c r="L473" s="839"/>
    </row>
    <row r="474" spans="1:12" s="36" customFormat="1" outlineLevel="1" x14ac:dyDescent="0.2">
      <c r="A474" s="511">
        <v>132</v>
      </c>
      <c r="B474" s="512" t="s">
        <v>1824</v>
      </c>
      <c r="C474" s="513" t="s">
        <v>1825</v>
      </c>
      <c r="D474" s="513" t="s">
        <v>1826</v>
      </c>
      <c r="E474" s="513" t="s">
        <v>261</v>
      </c>
      <c r="F474" s="514">
        <v>73.569999999999993</v>
      </c>
      <c r="G474" s="720"/>
      <c r="H474" s="515">
        <f>F474*G474</f>
        <v>0</v>
      </c>
      <c r="K474" s="495"/>
      <c r="L474" s="839"/>
    </row>
    <row r="475" spans="1:12" s="36" customFormat="1" outlineLevel="1" x14ac:dyDescent="0.2">
      <c r="A475" s="482"/>
      <c r="B475" s="483"/>
      <c r="C475" s="483"/>
      <c r="D475" s="483" t="s">
        <v>1827</v>
      </c>
      <c r="E475" s="483"/>
      <c r="F475" s="484">
        <v>73.569999999999993</v>
      </c>
      <c r="G475" s="485"/>
      <c r="H475" s="485"/>
      <c r="K475" s="495"/>
      <c r="L475" s="839"/>
    </row>
    <row r="476" spans="1:12" s="36" customFormat="1" outlineLevel="1" x14ac:dyDescent="0.2">
      <c r="A476" s="511">
        <v>133</v>
      </c>
      <c r="B476" s="512" t="s">
        <v>1824</v>
      </c>
      <c r="C476" s="513" t="s">
        <v>1828</v>
      </c>
      <c r="D476" s="513" t="s">
        <v>1829</v>
      </c>
      <c r="E476" s="513" t="s">
        <v>261</v>
      </c>
      <c r="F476" s="514">
        <v>67.77</v>
      </c>
      <c r="G476" s="720"/>
      <c r="H476" s="515">
        <f>F476*G476</f>
        <v>0</v>
      </c>
      <c r="K476" s="495"/>
      <c r="L476" s="839"/>
    </row>
    <row r="477" spans="1:12" s="36" customFormat="1" ht="33.75" outlineLevel="1" x14ac:dyDescent="0.2">
      <c r="A477" s="507">
        <v>134</v>
      </c>
      <c r="B477" s="508" t="s">
        <v>1440</v>
      </c>
      <c r="C477" s="503" t="s">
        <v>2918</v>
      </c>
      <c r="D477" s="503" t="s">
        <v>3004</v>
      </c>
      <c r="E477" s="503" t="s">
        <v>261</v>
      </c>
      <c r="F477" s="504">
        <v>138.5</v>
      </c>
      <c r="G477" s="505"/>
      <c r="H477" s="506">
        <f>F477*G477</f>
        <v>0</v>
      </c>
      <c r="K477" s="495"/>
      <c r="L477" s="839"/>
    </row>
    <row r="478" spans="1:12" s="36" customFormat="1" outlineLevel="1" x14ac:dyDescent="0.2">
      <c r="A478" s="482"/>
      <c r="B478" s="483"/>
      <c r="C478" s="483"/>
      <c r="D478" s="483" t="s">
        <v>2987</v>
      </c>
      <c r="E478" s="483"/>
      <c r="F478" s="484">
        <v>138.5</v>
      </c>
      <c r="G478" s="485"/>
      <c r="H478" s="485"/>
      <c r="K478" s="495"/>
      <c r="L478" s="839"/>
    </row>
    <row r="479" spans="1:12" s="36" customFormat="1" ht="22.5" outlineLevel="1" x14ac:dyDescent="0.2">
      <c r="A479" s="507">
        <v>135</v>
      </c>
      <c r="B479" s="508" t="s">
        <v>1440</v>
      </c>
      <c r="C479" s="503" t="s">
        <v>1830</v>
      </c>
      <c r="D479" s="503" t="s">
        <v>1831</v>
      </c>
      <c r="E479" s="503" t="s">
        <v>261</v>
      </c>
      <c r="F479" s="504">
        <v>2.5099999999999998</v>
      </c>
      <c r="G479" s="505"/>
      <c r="H479" s="506">
        <f>F479*G479</f>
        <v>0</v>
      </c>
      <c r="K479" s="495"/>
      <c r="L479" s="839"/>
    </row>
    <row r="480" spans="1:12" s="36" customFormat="1" outlineLevel="1" x14ac:dyDescent="0.2">
      <c r="A480" s="482"/>
      <c r="B480" s="483"/>
      <c r="C480" s="483"/>
      <c r="D480" s="483" t="s">
        <v>2919</v>
      </c>
      <c r="E480" s="483"/>
      <c r="F480" s="484">
        <v>2.5099999999999998</v>
      </c>
      <c r="G480" s="485"/>
      <c r="H480" s="485"/>
      <c r="K480" s="495"/>
      <c r="L480" s="839"/>
    </row>
    <row r="481" spans="1:12" s="36" customFormat="1" ht="22.5" outlineLevel="1" x14ac:dyDescent="0.2">
      <c r="A481" s="507">
        <v>136</v>
      </c>
      <c r="B481" s="508" t="s">
        <v>1456</v>
      </c>
      <c r="C481" s="503" t="s">
        <v>1832</v>
      </c>
      <c r="D481" s="503" t="s">
        <v>1833</v>
      </c>
      <c r="E481" s="503" t="s">
        <v>261</v>
      </c>
      <c r="F481" s="504">
        <v>8.73</v>
      </c>
      <c r="G481" s="505"/>
      <c r="H481" s="506">
        <f>F481*G481</f>
        <v>0</v>
      </c>
      <c r="K481" s="495"/>
      <c r="L481" s="839"/>
    </row>
    <row r="482" spans="1:12" s="36" customFormat="1" outlineLevel="1" x14ac:dyDescent="0.2">
      <c r="A482" s="482"/>
      <c r="B482" s="483"/>
      <c r="C482" s="483"/>
      <c r="D482" s="483" t="s">
        <v>2920</v>
      </c>
      <c r="E482" s="483"/>
      <c r="F482" s="484">
        <v>8.73</v>
      </c>
      <c r="G482" s="485"/>
      <c r="H482" s="485"/>
      <c r="K482" s="495"/>
      <c r="L482" s="839"/>
    </row>
    <row r="483" spans="1:12" s="36" customFormat="1" outlineLevel="1" x14ac:dyDescent="0.2">
      <c r="A483" s="507">
        <v>137</v>
      </c>
      <c r="B483" s="508" t="s">
        <v>1440</v>
      </c>
      <c r="C483" s="503" t="s">
        <v>1834</v>
      </c>
      <c r="D483" s="503" t="s">
        <v>1835</v>
      </c>
      <c r="E483" s="503" t="s">
        <v>895</v>
      </c>
      <c r="F483" s="504">
        <v>10.68</v>
      </c>
      <c r="G483" s="505"/>
      <c r="H483" s="506">
        <f>F483*G483</f>
        <v>0</v>
      </c>
      <c r="K483" s="495"/>
      <c r="L483" s="839"/>
    </row>
    <row r="484" spans="1:12" s="36" customFormat="1" outlineLevel="1" x14ac:dyDescent="0.2">
      <c r="A484" s="482"/>
      <c r="B484" s="483"/>
      <c r="C484" s="483"/>
      <c r="D484" s="483" t="s">
        <v>2921</v>
      </c>
      <c r="E484" s="483"/>
      <c r="F484" s="484">
        <v>10.68</v>
      </c>
      <c r="G484" s="485"/>
      <c r="H484" s="485"/>
      <c r="K484" s="495"/>
      <c r="L484" s="839"/>
    </row>
    <row r="485" spans="1:12" s="36" customFormat="1" outlineLevel="1" x14ac:dyDescent="0.2">
      <c r="A485" s="507">
        <v>138</v>
      </c>
      <c r="B485" s="508" t="s">
        <v>1440</v>
      </c>
      <c r="C485" s="503" t="s">
        <v>1836</v>
      </c>
      <c r="D485" s="503" t="s">
        <v>1837</v>
      </c>
      <c r="E485" s="503" t="s">
        <v>895</v>
      </c>
      <c r="F485" s="504">
        <v>16.54</v>
      </c>
      <c r="G485" s="505"/>
      <c r="H485" s="506">
        <f>F485*G485</f>
        <v>0</v>
      </c>
      <c r="K485" s="495"/>
      <c r="L485" s="839"/>
    </row>
    <row r="486" spans="1:12" s="36" customFormat="1" outlineLevel="1" x14ac:dyDescent="0.2">
      <c r="A486" s="482"/>
      <c r="B486" s="483"/>
      <c r="C486" s="483"/>
      <c r="D486" s="483" t="s">
        <v>3102</v>
      </c>
      <c r="E486" s="483"/>
      <c r="F486" s="484">
        <v>12.74</v>
      </c>
      <c r="G486" s="485"/>
      <c r="H486" s="485"/>
      <c r="K486" s="495"/>
      <c r="L486" s="839"/>
    </row>
    <row r="487" spans="1:12" s="36" customFormat="1" outlineLevel="1" x14ac:dyDescent="0.2">
      <c r="A487" s="482"/>
      <c r="B487" s="483"/>
      <c r="C487" s="483"/>
      <c r="D487" s="483" t="s">
        <v>1838</v>
      </c>
      <c r="E487" s="483"/>
      <c r="F487" s="484">
        <v>3.8</v>
      </c>
      <c r="G487" s="485"/>
      <c r="H487" s="485"/>
      <c r="K487" s="495"/>
      <c r="L487" s="839"/>
    </row>
    <row r="488" spans="1:12" s="36" customFormat="1" outlineLevel="1" x14ac:dyDescent="0.2">
      <c r="A488" s="507">
        <v>139</v>
      </c>
      <c r="B488" s="508" t="s">
        <v>1440</v>
      </c>
      <c r="C488" s="503" t="s">
        <v>1839</v>
      </c>
      <c r="D488" s="503" t="s">
        <v>1840</v>
      </c>
      <c r="E488" s="503" t="s">
        <v>895</v>
      </c>
      <c r="F488" s="504">
        <v>46.09</v>
      </c>
      <c r="G488" s="505"/>
      <c r="H488" s="506">
        <f>F488*G488</f>
        <v>0</v>
      </c>
      <c r="K488" s="495"/>
      <c r="L488" s="839"/>
    </row>
    <row r="489" spans="1:12" s="36" customFormat="1" outlineLevel="1" x14ac:dyDescent="0.2">
      <c r="A489" s="482"/>
      <c r="B489" s="483"/>
      <c r="C489" s="483"/>
      <c r="D489" s="483" t="s">
        <v>2922</v>
      </c>
      <c r="E489" s="483"/>
      <c r="F489" s="484">
        <v>2.5470000000000002</v>
      </c>
      <c r="G489" s="485"/>
      <c r="H489" s="485"/>
      <c r="K489" s="495"/>
      <c r="L489" s="839"/>
    </row>
    <row r="490" spans="1:12" s="36" customFormat="1" ht="33.75" outlineLevel="1" x14ac:dyDescent="0.2">
      <c r="A490" s="482"/>
      <c r="B490" s="483"/>
      <c r="C490" s="483"/>
      <c r="D490" s="483" t="s">
        <v>2923</v>
      </c>
      <c r="E490" s="483"/>
      <c r="F490" s="484">
        <v>43.542999999999999</v>
      </c>
      <c r="G490" s="485"/>
      <c r="H490" s="485"/>
      <c r="K490" s="495"/>
      <c r="L490" s="839"/>
    </row>
    <row r="491" spans="1:12" s="36" customFormat="1" outlineLevel="1" x14ac:dyDescent="0.2">
      <c r="A491" s="507">
        <v>140</v>
      </c>
      <c r="B491" s="508" t="s">
        <v>1440</v>
      </c>
      <c r="C491" s="503" t="s">
        <v>1841</v>
      </c>
      <c r="D491" s="503" t="s">
        <v>1842</v>
      </c>
      <c r="E491" s="503" t="s">
        <v>895</v>
      </c>
      <c r="F491" s="504">
        <v>1.099</v>
      </c>
      <c r="G491" s="505"/>
      <c r="H491" s="506">
        <f>F491*G491</f>
        <v>0</v>
      </c>
      <c r="K491" s="495"/>
      <c r="L491" s="839"/>
    </row>
    <row r="492" spans="1:12" s="36" customFormat="1" ht="22.5" outlineLevel="1" x14ac:dyDescent="0.2">
      <c r="A492" s="482"/>
      <c r="B492" s="483"/>
      <c r="C492" s="483"/>
      <c r="D492" s="483" t="s">
        <v>2924</v>
      </c>
      <c r="E492" s="483"/>
      <c r="F492" s="484">
        <v>1.099</v>
      </c>
      <c r="G492" s="485"/>
      <c r="H492" s="485"/>
      <c r="K492" s="495"/>
      <c r="L492" s="839"/>
    </row>
    <row r="493" spans="1:12" s="36" customFormat="1" ht="22.5" outlineLevel="1" x14ac:dyDescent="0.2">
      <c r="A493" s="507">
        <v>141</v>
      </c>
      <c r="B493" s="508" t="s">
        <v>1440</v>
      </c>
      <c r="C493" s="503" t="s">
        <v>1843</v>
      </c>
      <c r="D493" s="503" t="s">
        <v>1844</v>
      </c>
      <c r="E493" s="503" t="s">
        <v>895</v>
      </c>
      <c r="F493" s="504">
        <v>42.563000000000002</v>
      </c>
      <c r="G493" s="505"/>
      <c r="H493" s="506">
        <f>F493*G493</f>
        <v>0</v>
      </c>
      <c r="K493" s="495"/>
      <c r="L493" s="839"/>
    </row>
    <row r="494" spans="1:12" s="36" customFormat="1" ht="22.5" outlineLevel="1" x14ac:dyDescent="0.2">
      <c r="A494" s="482"/>
      <c r="B494" s="483"/>
      <c r="C494" s="483"/>
      <c r="D494" s="483" t="s">
        <v>1845</v>
      </c>
      <c r="E494" s="483"/>
      <c r="F494" s="484">
        <v>42.563000000000002</v>
      </c>
      <c r="G494" s="485"/>
      <c r="H494" s="485"/>
      <c r="K494" s="495"/>
      <c r="L494" s="839"/>
    </row>
    <row r="495" spans="1:12" s="36" customFormat="1" ht="22.5" outlineLevel="1" x14ac:dyDescent="0.2">
      <c r="A495" s="507">
        <v>142</v>
      </c>
      <c r="B495" s="508" t="s">
        <v>1440</v>
      </c>
      <c r="C495" s="503" t="s">
        <v>1846</v>
      </c>
      <c r="D495" s="503" t="s">
        <v>1847</v>
      </c>
      <c r="E495" s="503" t="s">
        <v>895</v>
      </c>
      <c r="F495" s="504">
        <v>2.266</v>
      </c>
      <c r="G495" s="505"/>
      <c r="H495" s="506">
        <f>F495*G495</f>
        <v>0</v>
      </c>
      <c r="K495" s="495"/>
      <c r="L495" s="839"/>
    </row>
    <row r="496" spans="1:12" s="36" customFormat="1" outlineLevel="1" x14ac:dyDescent="0.2">
      <c r="A496" s="482"/>
      <c r="B496" s="483"/>
      <c r="C496" s="483"/>
      <c r="D496" s="483" t="s">
        <v>2925</v>
      </c>
      <c r="E496" s="483"/>
      <c r="F496" s="484">
        <v>0.86</v>
      </c>
      <c r="G496" s="485"/>
      <c r="H496" s="485"/>
      <c r="K496" s="495"/>
      <c r="L496" s="839"/>
    </row>
    <row r="497" spans="1:12" s="36" customFormat="1" ht="22.5" outlineLevel="1" x14ac:dyDescent="0.2">
      <c r="A497" s="482"/>
      <c r="B497" s="483"/>
      <c r="C497" s="483"/>
      <c r="D497" s="483" t="s">
        <v>2926</v>
      </c>
      <c r="E497" s="483"/>
      <c r="F497" s="484">
        <v>1.4059999999999999</v>
      </c>
      <c r="G497" s="485"/>
      <c r="H497" s="485"/>
      <c r="K497" s="495"/>
      <c r="L497" s="839"/>
    </row>
    <row r="498" spans="1:12" s="36" customFormat="1" outlineLevel="1" x14ac:dyDescent="0.2">
      <c r="A498" s="507">
        <v>143</v>
      </c>
      <c r="B498" s="508" t="s">
        <v>1440</v>
      </c>
      <c r="C498" s="503" t="s">
        <v>1848</v>
      </c>
      <c r="D498" s="503" t="s">
        <v>1849</v>
      </c>
      <c r="E498" s="503" t="s">
        <v>623</v>
      </c>
      <c r="F498" s="504">
        <v>4.1340000000000003</v>
      </c>
      <c r="G498" s="505"/>
      <c r="H498" s="506">
        <f>F498*G498</f>
        <v>0</v>
      </c>
      <c r="K498" s="495"/>
      <c r="L498" s="839"/>
    </row>
    <row r="499" spans="1:12" s="36" customFormat="1" ht="33.75" outlineLevel="1" x14ac:dyDescent="0.2">
      <c r="A499" s="482"/>
      <c r="B499" s="483"/>
      <c r="C499" s="483"/>
      <c r="D499" s="483" t="s">
        <v>1850</v>
      </c>
      <c r="E499" s="483"/>
      <c r="F499" s="484">
        <v>4.1340000000000003</v>
      </c>
      <c r="G499" s="485"/>
      <c r="H499" s="485"/>
      <c r="K499" s="495"/>
      <c r="L499" s="839"/>
    </row>
    <row r="500" spans="1:12" s="36" customFormat="1" outlineLevel="1" x14ac:dyDescent="0.2">
      <c r="A500" s="507">
        <v>144</v>
      </c>
      <c r="B500" s="508" t="s">
        <v>1440</v>
      </c>
      <c r="C500" s="503" t="s">
        <v>1851</v>
      </c>
      <c r="D500" s="503" t="s">
        <v>1852</v>
      </c>
      <c r="E500" s="503" t="s">
        <v>261</v>
      </c>
      <c r="F500" s="504">
        <v>41.64</v>
      </c>
      <c r="G500" s="505"/>
      <c r="H500" s="506">
        <f>F500*G500</f>
        <v>0</v>
      </c>
      <c r="K500" s="495"/>
      <c r="L500" s="839"/>
    </row>
    <row r="501" spans="1:12" s="36" customFormat="1" outlineLevel="1" x14ac:dyDescent="0.2">
      <c r="A501" s="482"/>
      <c r="B501" s="483"/>
      <c r="C501" s="483"/>
      <c r="D501" s="483" t="s">
        <v>1853</v>
      </c>
      <c r="E501" s="483"/>
      <c r="F501" s="484">
        <v>41.64</v>
      </c>
      <c r="G501" s="485"/>
      <c r="H501" s="485"/>
      <c r="K501" s="495"/>
      <c r="L501" s="839"/>
    </row>
    <row r="502" spans="1:12" s="36" customFormat="1" ht="22.5" outlineLevel="1" x14ac:dyDescent="0.2">
      <c r="A502" s="507">
        <v>145</v>
      </c>
      <c r="B502" s="508" t="s">
        <v>1440</v>
      </c>
      <c r="C502" s="503" t="s">
        <v>1854</v>
      </c>
      <c r="D502" s="503" t="s">
        <v>1855</v>
      </c>
      <c r="E502" s="503" t="s">
        <v>261</v>
      </c>
      <c r="F502" s="504">
        <v>570.15</v>
      </c>
      <c r="G502" s="505"/>
      <c r="H502" s="506">
        <f>F502*G502</f>
        <v>0</v>
      </c>
      <c r="K502" s="495"/>
      <c r="L502" s="839"/>
    </row>
    <row r="503" spans="1:12" s="36" customFormat="1" outlineLevel="1" x14ac:dyDescent="0.2">
      <c r="A503" s="482"/>
      <c r="B503" s="483"/>
      <c r="C503" s="483"/>
      <c r="D503" s="483" t="s">
        <v>1856</v>
      </c>
      <c r="E503" s="483"/>
      <c r="F503" s="484">
        <v>570.15</v>
      </c>
      <c r="G503" s="485"/>
      <c r="H503" s="485"/>
      <c r="K503" s="495"/>
      <c r="L503" s="839"/>
    </row>
    <row r="504" spans="1:12" s="36" customFormat="1" outlineLevel="1" x14ac:dyDescent="0.2">
      <c r="A504" s="507">
        <v>146</v>
      </c>
      <c r="B504" s="508" t="s">
        <v>1440</v>
      </c>
      <c r="C504" s="503" t="s">
        <v>1857</v>
      </c>
      <c r="D504" s="503" t="s">
        <v>1858</v>
      </c>
      <c r="E504" s="503" t="s">
        <v>261</v>
      </c>
      <c r="F504" s="504">
        <v>789.44</v>
      </c>
      <c r="G504" s="505"/>
      <c r="H504" s="506">
        <f>F504*G504</f>
        <v>0</v>
      </c>
      <c r="K504" s="495"/>
      <c r="L504" s="839"/>
    </row>
    <row r="505" spans="1:12" s="36" customFormat="1" outlineLevel="1" x14ac:dyDescent="0.2">
      <c r="A505" s="482"/>
      <c r="B505" s="483"/>
      <c r="C505" s="483"/>
      <c r="D505" s="483" t="s">
        <v>1859</v>
      </c>
      <c r="E505" s="483"/>
      <c r="F505" s="484">
        <v>789.44</v>
      </c>
      <c r="G505" s="485"/>
      <c r="H505" s="485"/>
      <c r="K505" s="495"/>
      <c r="L505" s="839"/>
    </row>
    <row r="506" spans="1:12" s="36" customFormat="1" outlineLevel="1" x14ac:dyDescent="0.2">
      <c r="A506" s="507">
        <v>147</v>
      </c>
      <c r="B506" s="508" t="s">
        <v>1440</v>
      </c>
      <c r="C506" s="503" t="s">
        <v>1860</v>
      </c>
      <c r="D506" s="503" t="s">
        <v>1861</v>
      </c>
      <c r="E506" s="503" t="s">
        <v>261</v>
      </c>
      <c r="F506" s="504">
        <v>19.600000000000001</v>
      </c>
      <c r="G506" s="505"/>
      <c r="H506" s="506">
        <f>F506*G506</f>
        <v>0</v>
      </c>
      <c r="K506" s="495"/>
      <c r="L506" s="839"/>
    </row>
    <row r="507" spans="1:12" s="36" customFormat="1" outlineLevel="1" x14ac:dyDescent="0.2">
      <c r="A507" s="482"/>
      <c r="B507" s="483"/>
      <c r="C507" s="483"/>
      <c r="D507" s="483" t="s">
        <v>1862</v>
      </c>
      <c r="E507" s="483"/>
      <c r="F507" s="484">
        <v>19.600000000000001</v>
      </c>
      <c r="G507" s="485"/>
      <c r="H507" s="485"/>
      <c r="K507" s="495"/>
      <c r="L507" s="839"/>
    </row>
    <row r="508" spans="1:12" s="36" customFormat="1" ht="22.5" outlineLevel="1" x14ac:dyDescent="0.2">
      <c r="A508" s="507">
        <v>148</v>
      </c>
      <c r="B508" s="508" t="s">
        <v>1440</v>
      </c>
      <c r="C508" s="503" t="s">
        <v>1863</v>
      </c>
      <c r="D508" s="503" t="s">
        <v>1864</v>
      </c>
      <c r="E508" s="503" t="s">
        <v>261</v>
      </c>
      <c r="F508" s="504">
        <v>27.58</v>
      </c>
      <c r="G508" s="505"/>
      <c r="H508" s="506">
        <f>F508*G508</f>
        <v>0</v>
      </c>
      <c r="K508" s="495"/>
      <c r="L508" s="839"/>
    </row>
    <row r="509" spans="1:12" s="36" customFormat="1" outlineLevel="1" x14ac:dyDescent="0.2">
      <c r="A509" s="482"/>
      <c r="B509" s="483"/>
      <c r="C509" s="483"/>
      <c r="D509" s="483" t="s">
        <v>1865</v>
      </c>
      <c r="E509" s="483"/>
      <c r="F509" s="484">
        <v>27.58</v>
      </c>
      <c r="G509" s="485"/>
      <c r="H509" s="485"/>
      <c r="K509" s="495"/>
      <c r="L509" s="839"/>
    </row>
    <row r="510" spans="1:12" s="36" customFormat="1" ht="22.5" outlineLevel="1" x14ac:dyDescent="0.2">
      <c r="A510" s="507">
        <v>149</v>
      </c>
      <c r="B510" s="508" t="s">
        <v>1440</v>
      </c>
      <c r="C510" s="503" t="s">
        <v>1866</v>
      </c>
      <c r="D510" s="503" t="s">
        <v>1867</v>
      </c>
      <c r="E510" s="503" t="s">
        <v>897</v>
      </c>
      <c r="F510" s="504">
        <v>768.9</v>
      </c>
      <c r="G510" s="505"/>
      <c r="H510" s="506">
        <f>F510*G510</f>
        <v>0</v>
      </c>
      <c r="K510" s="495"/>
      <c r="L510" s="839"/>
    </row>
    <row r="511" spans="1:12" s="36" customFormat="1" outlineLevel="1" x14ac:dyDescent="0.2">
      <c r="A511" s="482"/>
      <c r="B511" s="483"/>
      <c r="C511" s="483"/>
      <c r="D511" s="483" t="s">
        <v>1868</v>
      </c>
      <c r="E511" s="483"/>
      <c r="F511" s="484">
        <v>768.9</v>
      </c>
      <c r="G511" s="485"/>
      <c r="H511" s="485"/>
      <c r="K511" s="495"/>
      <c r="L511" s="839"/>
    </row>
    <row r="512" spans="1:12" s="36" customFormat="1" ht="22.5" outlineLevel="1" x14ac:dyDescent="0.2">
      <c r="A512" s="507">
        <v>150</v>
      </c>
      <c r="B512" s="508" t="s">
        <v>1440</v>
      </c>
      <c r="C512" s="503" t="s">
        <v>1869</v>
      </c>
      <c r="D512" s="503" t="s">
        <v>1870</v>
      </c>
      <c r="E512" s="503" t="s">
        <v>261</v>
      </c>
      <c r="F512" s="504">
        <v>187.52</v>
      </c>
      <c r="G512" s="505"/>
      <c r="H512" s="506">
        <f>F512*G512</f>
        <v>0</v>
      </c>
      <c r="K512" s="495"/>
      <c r="L512" s="839"/>
    </row>
    <row r="513" spans="1:12" s="36" customFormat="1" outlineLevel="1" x14ac:dyDescent="0.2">
      <c r="A513" s="482"/>
      <c r="B513" s="483"/>
      <c r="C513" s="483"/>
      <c r="D513" s="483" t="s">
        <v>1871</v>
      </c>
      <c r="E513" s="483"/>
      <c r="F513" s="484">
        <v>187.52</v>
      </c>
      <c r="G513" s="485"/>
      <c r="H513" s="485"/>
      <c r="K513" s="495"/>
      <c r="L513" s="839"/>
    </row>
    <row r="514" spans="1:12" s="36" customFormat="1" outlineLevel="1" x14ac:dyDescent="0.2">
      <c r="A514" s="511">
        <v>151</v>
      </c>
      <c r="B514" s="512" t="s">
        <v>1872</v>
      </c>
      <c r="C514" s="513" t="s">
        <v>1873</v>
      </c>
      <c r="D514" s="513" t="s">
        <v>1874</v>
      </c>
      <c r="E514" s="513" t="s">
        <v>261</v>
      </c>
      <c r="F514" s="514">
        <v>191.27</v>
      </c>
      <c r="G514" s="720"/>
      <c r="H514" s="515">
        <f>F514*G514</f>
        <v>0</v>
      </c>
      <c r="K514" s="495"/>
      <c r="L514" s="839"/>
    </row>
    <row r="515" spans="1:12" s="36" customFormat="1" outlineLevel="1" x14ac:dyDescent="0.2">
      <c r="A515" s="486"/>
      <c r="B515" s="487"/>
      <c r="C515" s="487"/>
      <c r="D515" s="487" t="s">
        <v>1875</v>
      </c>
      <c r="E515" s="487"/>
      <c r="F515" s="488">
        <v>191.27</v>
      </c>
      <c r="G515" s="489"/>
      <c r="H515" s="489"/>
      <c r="L515" s="709"/>
    </row>
    <row r="516" spans="1:12" s="36" customFormat="1" outlineLevel="1" x14ac:dyDescent="0.2">
      <c r="A516" s="507">
        <v>152</v>
      </c>
      <c r="B516" s="508" t="s">
        <v>1440</v>
      </c>
      <c r="C516" s="503" t="s">
        <v>1876</v>
      </c>
      <c r="D516" s="503" t="s">
        <v>1877</v>
      </c>
      <c r="E516" s="503" t="s">
        <v>261</v>
      </c>
      <c r="F516" s="504">
        <v>41.64</v>
      </c>
      <c r="G516" s="505"/>
      <c r="H516" s="506">
        <f>F516*G516</f>
        <v>0</v>
      </c>
      <c r="L516" s="709"/>
    </row>
    <row r="517" spans="1:12" s="36" customFormat="1" ht="13.5" outlineLevel="1" thickBot="1" x14ac:dyDescent="0.25">
      <c r="A517" s="482"/>
      <c r="B517" s="483"/>
      <c r="C517" s="483"/>
      <c r="D517" s="483" t="s">
        <v>1878</v>
      </c>
      <c r="E517" s="483"/>
      <c r="F517" s="484">
        <v>41.64</v>
      </c>
      <c r="G517" s="485"/>
      <c r="H517" s="485"/>
      <c r="L517" s="709"/>
    </row>
    <row r="518" spans="1:12" s="36" customFormat="1" ht="13.5" thickBot="1" x14ac:dyDescent="0.25">
      <c r="A518" s="743"/>
      <c r="B518" s="744"/>
      <c r="C518" s="744" t="s">
        <v>32</v>
      </c>
      <c r="D518" s="744" t="s">
        <v>1879</v>
      </c>
      <c r="E518" s="744"/>
      <c r="F518" s="745"/>
      <c r="G518" s="746"/>
      <c r="H518" s="747">
        <f>SUM(H519)</f>
        <v>0</v>
      </c>
      <c r="L518" s="709"/>
    </row>
    <row r="519" spans="1:12" s="36" customFormat="1" ht="23.25" outlineLevel="1" thickBot="1" x14ac:dyDescent="0.25">
      <c r="A519" s="507">
        <v>144</v>
      </c>
      <c r="B519" s="508" t="s">
        <v>1412</v>
      </c>
      <c r="C519" s="503" t="s">
        <v>1880</v>
      </c>
      <c r="D519" s="503" t="s">
        <v>1881</v>
      </c>
      <c r="E519" s="503" t="s">
        <v>896</v>
      </c>
      <c r="F519" s="504">
        <v>14</v>
      </c>
      <c r="G519" s="505"/>
      <c r="H519" s="506">
        <f>F519*G519</f>
        <v>0</v>
      </c>
      <c r="L519" s="709" t="s">
        <v>2857</v>
      </c>
    </row>
    <row r="520" spans="1:12" s="36" customFormat="1" ht="13.5" thickBot="1" x14ac:dyDescent="0.25">
      <c r="A520" s="743"/>
      <c r="B520" s="744"/>
      <c r="C520" s="744" t="s">
        <v>35</v>
      </c>
      <c r="D520" s="744" t="s">
        <v>1882</v>
      </c>
      <c r="E520" s="744"/>
      <c r="F520" s="745"/>
      <c r="G520" s="746"/>
      <c r="H520" s="747">
        <f>SUM(H521:H694)</f>
        <v>0</v>
      </c>
      <c r="L520" s="709"/>
    </row>
    <row r="521" spans="1:12" s="36" customFormat="1" ht="22.5" outlineLevel="1" x14ac:dyDescent="0.2">
      <c r="A521" s="507">
        <v>154</v>
      </c>
      <c r="B521" s="508" t="s">
        <v>1412</v>
      </c>
      <c r="C521" s="503" t="s">
        <v>1883</v>
      </c>
      <c r="D521" s="503" t="s">
        <v>1884</v>
      </c>
      <c r="E521" s="503" t="s">
        <v>897</v>
      </c>
      <c r="F521" s="504">
        <v>255.3</v>
      </c>
      <c r="G521" s="505"/>
      <c r="H521" s="506">
        <f>F521*G521</f>
        <v>0</v>
      </c>
      <c r="L521" s="709" t="s">
        <v>2857</v>
      </c>
    </row>
    <row r="522" spans="1:12" s="36" customFormat="1" outlineLevel="1" x14ac:dyDescent="0.2">
      <c r="A522" s="482"/>
      <c r="B522" s="483"/>
      <c r="C522" s="483"/>
      <c r="D522" s="483" t="s">
        <v>2927</v>
      </c>
      <c r="E522" s="483"/>
      <c r="F522" s="484">
        <v>255.3</v>
      </c>
      <c r="G522" s="485"/>
      <c r="H522" s="485"/>
      <c r="L522" s="709" t="s">
        <v>2857</v>
      </c>
    </row>
    <row r="523" spans="1:12" s="36" customFormat="1" outlineLevel="1" x14ac:dyDescent="0.2">
      <c r="A523" s="511">
        <v>155</v>
      </c>
      <c r="B523" s="512" t="s">
        <v>1740</v>
      </c>
      <c r="C523" s="513" t="s">
        <v>1885</v>
      </c>
      <c r="D523" s="513" t="s">
        <v>1886</v>
      </c>
      <c r="E523" s="513" t="s">
        <v>897</v>
      </c>
      <c r="F523" s="514">
        <v>201.6</v>
      </c>
      <c r="G523" s="720"/>
      <c r="H523" s="515">
        <f>F523*G523</f>
        <v>0</v>
      </c>
      <c r="L523" s="709" t="s">
        <v>2857</v>
      </c>
    </row>
    <row r="524" spans="1:12" s="36" customFormat="1" outlineLevel="1" x14ac:dyDescent="0.2">
      <c r="A524" s="482"/>
      <c r="B524" s="483"/>
      <c r="C524" s="483"/>
      <c r="D524" s="483" t="s">
        <v>1887</v>
      </c>
      <c r="E524" s="483"/>
      <c r="F524" s="484">
        <v>201.6</v>
      </c>
      <c r="G524" s="485"/>
      <c r="H524" s="485"/>
      <c r="L524" s="709" t="s">
        <v>2857</v>
      </c>
    </row>
    <row r="525" spans="1:12" s="36" customFormat="1" outlineLevel="1" x14ac:dyDescent="0.2">
      <c r="A525" s="511">
        <v>156</v>
      </c>
      <c r="B525" s="512" t="s">
        <v>1740</v>
      </c>
      <c r="C525" s="513" t="s">
        <v>1888</v>
      </c>
      <c r="D525" s="513" t="s">
        <v>2928</v>
      </c>
      <c r="E525" s="513" t="s">
        <v>897</v>
      </c>
      <c r="F525" s="514">
        <v>1</v>
      </c>
      <c r="G525" s="720"/>
      <c r="H525" s="515">
        <f>F525*G525</f>
        <v>0</v>
      </c>
      <c r="L525" s="709" t="s">
        <v>2857</v>
      </c>
    </row>
    <row r="526" spans="1:12" s="36" customFormat="1" outlineLevel="1" x14ac:dyDescent="0.2">
      <c r="A526" s="482"/>
      <c r="B526" s="483"/>
      <c r="C526" s="483"/>
      <c r="D526" s="483" t="s">
        <v>1547</v>
      </c>
      <c r="E526" s="483"/>
      <c r="F526" s="484">
        <v>1</v>
      </c>
      <c r="G526" s="485"/>
      <c r="H526" s="485"/>
      <c r="L526" s="709" t="s">
        <v>2857</v>
      </c>
    </row>
    <row r="527" spans="1:12" s="36" customFormat="1" outlineLevel="1" x14ac:dyDescent="0.2">
      <c r="A527" s="511">
        <v>157</v>
      </c>
      <c r="B527" s="512" t="s">
        <v>1740</v>
      </c>
      <c r="C527" s="513" t="s">
        <v>2929</v>
      </c>
      <c r="D527" s="513" t="s">
        <v>2930</v>
      </c>
      <c r="E527" s="513" t="s">
        <v>897</v>
      </c>
      <c r="F527" s="514">
        <v>1.3</v>
      </c>
      <c r="G527" s="720"/>
      <c r="H527" s="515">
        <f>F527*G527</f>
        <v>0</v>
      </c>
      <c r="L527" s="709" t="s">
        <v>2857</v>
      </c>
    </row>
    <row r="528" spans="1:12" s="36" customFormat="1" outlineLevel="1" x14ac:dyDescent="0.2">
      <c r="A528" s="482"/>
      <c r="B528" s="483"/>
      <c r="C528" s="483"/>
      <c r="D528" s="483" t="s">
        <v>1575</v>
      </c>
      <c r="E528" s="483"/>
      <c r="F528" s="484">
        <v>1.3</v>
      </c>
      <c r="G528" s="485"/>
      <c r="H528" s="485"/>
      <c r="L528" s="709"/>
    </row>
    <row r="529" spans="1:12" s="36" customFormat="1" outlineLevel="1" x14ac:dyDescent="0.2">
      <c r="A529" s="511">
        <v>158</v>
      </c>
      <c r="B529" s="512" t="s">
        <v>1740</v>
      </c>
      <c r="C529" s="513" t="s">
        <v>2931</v>
      </c>
      <c r="D529" s="513" t="s">
        <v>2932</v>
      </c>
      <c r="E529" s="513" t="s">
        <v>897</v>
      </c>
      <c r="F529" s="514">
        <v>1.8</v>
      </c>
      <c r="G529" s="720"/>
      <c r="H529" s="515">
        <f>F529*G529</f>
        <v>0</v>
      </c>
      <c r="L529" s="709"/>
    </row>
    <row r="530" spans="1:12" s="36" customFormat="1" outlineLevel="1" x14ac:dyDescent="0.2">
      <c r="A530" s="482"/>
      <c r="B530" s="483"/>
      <c r="C530" s="483"/>
      <c r="D530" s="483" t="s">
        <v>2933</v>
      </c>
      <c r="E530" s="483"/>
      <c r="F530" s="484">
        <v>1.8</v>
      </c>
      <c r="G530" s="485"/>
      <c r="H530" s="485"/>
      <c r="L530" s="709"/>
    </row>
    <row r="531" spans="1:12" s="36" customFormat="1" outlineLevel="1" x14ac:dyDescent="0.2">
      <c r="A531" s="511">
        <v>159</v>
      </c>
      <c r="B531" s="512" t="s">
        <v>1740</v>
      </c>
      <c r="C531" s="513" t="s">
        <v>2934</v>
      </c>
      <c r="D531" s="513" t="s">
        <v>2935</v>
      </c>
      <c r="E531" s="513" t="s">
        <v>897</v>
      </c>
      <c r="F531" s="514">
        <v>6.1</v>
      </c>
      <c r="G531" s="720"/>
      <c r="H531" s="515">
        <f>F531*G531</f>
        <v>0</v>
      </c>
      <c r="L531" s="709"/>
    </row>
    <row r="532" spans="1:12" s="36" customFormat="1" outlineLevel="1" x14ac:dyDescent="0.2">
      <c r="A532" s="482"/>
      <c r="B532" s="483"/>
      <c r="C532" s="483"/>
      <c r="D532" s="483" t="s">
        <v>2936</v>
      </c>
      <c r="E532" s="483"/>
      <c r="F532" s="484">
        <v>6.1</v>
      </c>
      <c r="G532" s="485"/>
      <c r="H532" s="485"/>
      <c r="L532" s="709"/>
    </row>
    <row r="533" spans="1:12" s="36" customFormat="1" outlineLevel="1" x14ac:dyDescent="0.2">
      <c r="A533" s="511">
        <v>160</v>
      </c>
      <c r="B533" s="512" t="s">
        <v>1740</v>
      </c>
      <c r="C533" s="513" t="s">
        <v>2937</v>
      </c>
      <c r="D533" s="513" t="s">
        <v>2938</v>
      </c>
      <c r="E533" s="513" t="s">
        <v>897</v>
      </c>
      <c r="F533" s="514">
        <v>9.1999999999999993</v>
      </c>
      <c r="G533" s="720"/>
      <c r="H533" s="515">
        <f>F533*G533</f>
        <v>0</v>
      </c>
      <c r="L533" s="709"/>
    </row>
    <row r="534" spans="1:12" s="36" customFormat="1" outlineLevel="1" x14ac:dyDescent="0.2">
      <c r="A534" s="482"/>
      <c r="B534" s="483"/>
      <c r="C534" s="483"/>
      <c r="D534" s="483" t="s">
        <v>2939</v>
      </c>
      <c r="E534" s="483"/>
      <c r="F534" s="484">
        <v>9.1999999999999993</v>
      </c>
      <c r="G534" s="485"/>
      <c r="H534" s="485"/>
      <c r="L534" s="709"/>
    </row>
    <row r="535" spans="1:12" s="36" customFormat="1" outlineLevel="1" x14ac:dyDescent="0.2">
      <c r="A535" s="511">
        <v>161</v>
      </c>
      <c r="B535" s="512" t="s">
        <v>1740</v>
      </c>
      <c r="C535" s="513" t="s">
        <v>1889</v>
      </c>
      <c r="D535" s="513" t="s">
        <v>1890</v>
      </c>
      <c r="E535" s="513" t="s">
        <v>897</v>
      </c>
      <c r="F535" s="514">
        <v>21.2</v>
      </c>
      <c r="G535" s="720"/>
      <c r="H535" s="515">
        <f>F535*G535</f>
        <v>0</v>
      </c>
      <c r="L535" s="709"/>
    </row>
    <row r="536" spans="1:12" s="36" customFormat="1" outlineLevel="1" x14ac:dyDescent="0.2">
      <c r="A536" s="511">
        <v>162</v>
      </c>
      <c r="B536" s="512" t="s">
        <v>1740</v>
      </c>
      <c r="C536" s="513" t="s">
        <v>1891</v>
      </c>
      <c r="D536" s="513" t="s">
        <v>1892</v>
      </c>
      <c r="E536" s="513" t="s">
        <v>897</v>
      </c>
      <c r="F536" s="514">
        <v>13.2</v>
      </c>
      <c r="G536" s="720"/>
      <c r="H536" s="515">
        <f>F536*G536</f>
        <v>0</v>
      </c>
      <c r="L536" s="709"/>
    </row>
    <row r="537" spans="1:12" s="36" customFormat="1" outlineLevel="1" x14ac:dyDescent="0.2">
      <c r="A537" s="482"/>
      <c r="B537" s="483"/>
      <c r="C537" s="483"/>
      <c r="D537" s="483" t="s">
        <v>1893</v>
      </c>
      <c r="E537" s="483"/>
      <c r="F537" s="484">
        <v>13.2</v>
      </c>
      <c r="G537" s="485"/>
      <c r="H537" s="485"/>
      <c r="L537" s="709"/>
    </row>
    <row r="538" spans="1:12" s="36" customFormat="1" ht="22.5" outlineLevel="1" x14ac:dyDescent="0.2">
      <c r="A538" s="507">
        <v>163</v>
      </c>
      <c r="B538" s="508" t="s">
        <v>1412</v>
      </c>
      <c r="C538" s="503" t="s">
        <v>1894</v>
      </c>
      <c r="D538" s="503" t="s">
        <v>1895</v>
      </c>
      <c r="E538" s="503" t="s">
        <v>261</v>
      </c>
      <c r="F538" s="504">
        <v>1235.232</v>
      </c>
      <c r="G538" s="505"/>
      <c r="H538" s="506">
        <f>F538*G538</f>
        <v>0</v>
      </c>
      <c r="L538" s="709"/>
    </row>
    <row r="539" spans="1:12" s="36" customFormat="1" ht="22.5" outlineLevel="1" x14ac:dyDescent="0.2">
      <c r="A539" s="482"/>
      <c r="B539" s="483"/>
      <c r="C539" s="483"/>
      <c r="D539" s="483" t="s">
        <v>1896</v>
      </c>
      <c r="E539" s="483"/>
      <c r="F539" s="484">
        <v>177.98</v>
      </c>
      <c r="G539" s="485"/>
      <c r="H539" s="485"/>
      <c r="L539" s="709"/>
    </row>
    <row r="540" spans="1:12" s="36" customFormat="1" outlineLevel="1" x14ac:dyDescent="0.2">
      <c r="A540" s="482"/>
      <c r="B540" s="483"/>
      <c r="C540" s="483"/>
      <c r="D540" s="483" t="s">
        <v>1897</v>
      </c>
      <c r="E540" s="483"/>
      <c r="F540" s="484">
        <v>851.38</v>
      </c>
      <c r="G540" s="485"/>
      <c r="H540" s="485"/>
      <c r="L540" s="709"/>
    </row>
    <row r="541" spans="1:12" s="36" customFormat="1" ht="22.5" outlineLevel="1" x14ac:dyDescent="0.2">
      <c r="A541" s="507">
        <v>164</v>
      </c>
      <c r="B541" s="508" t="s">
        <v>1898</v>
      </c>
      <c r="C541" s="503" t="s">
        <v>1899</v>
      </c>
      <c r="D541" s="503" t="s">
        <v>1900</v>
      </c>
      <c r="E541" s="503" t="s">
        <v>261</v>
      </c>
      <c r="F541" s="504">
        <v>746.9</v>
      </c>
      <c r="G541" s="505"/>
      <c r="H541" s="506">
        <f>F541*G541</f>
        <v>0</v>
      </c>
      <c r="L541" s="709"/>
    </row>
    <row r="542" spans="1:12" s="36" customFormat="1" outlineLevel="1" x14ac:dyDescent="0.2">
      <c r="A542" s="482"/>
      <c r="B542" s="483"/>
      <c r="C542" s="483"/>
      <c r="D542" s="483" t="s">
        <v>1901</v>
      </c>
      <c r="E542" s="483"/>
      <c r="F542" s="484">
        <v>458.9</v>
      </c>
      <c r="G542" s="485"/>
      <c r="H542" s="485"/>
      <c r="L542" s="709"/>
    </row>
    <row r="543" spans="1:12" s="36" customFormat="1" outlineLevel="1" x14ac:dyDescent="0.2">
      <c r="A543" s="482"/>
      <c r="B543" s="483"/>
      <c r="C543" s="483"/>
      <c r="D543" s="483" t="s">
        <v>1902</v>
      </c>
      <c r="E543" s="483"/>
      <c r="F543" s="484">
        <v>117</v>
      </c>
      <c r="G543" s="485"/>
      <c r="H543" s="485"/>
      <c r="L543" s="709"/>
    </row>
    <row r="544" spans="1:12" s="36" customFormat="1" outlineLevel="1" x14ac:dyDescent="0.2">
      <c r="A544" s="482"/>
      <c r="B544" s="483"/>
      <c r="C544" s="483"/>
      <c r="D544" s="483" t="s">
        <v>1903</v>
      </c>
      <c r="E544" s="483"/>
      <c r="F544" s="484">
        <v>171</v>
      </c>
      <c r="G544" s="485"/>
      <c r="H544" s="485"/>
      <c r="L544" s="709"/>
    </row>
    <row r="545" spans="1:12" s="36" customFormat="1" ht="22.5" outlineLevel="1" x14ac:dyDescent="0.2">
      <c r="A545" s="507">
        <v>165</v>
      </c>
      <c r="B545" s="508" t="s">
        <v>1898</v>
      </c>
      <c r="C545" s="503" t="s">
        <v>1904</v>
      </c>
      <c r="D545" s="503" t="s">
        <v>1905</v>
      </c>
      <c r="E545" s="503" t="s">
        <v>261</v>
      </c>
      <c r="F545" s="504">
        <v>113922</v>
      </c>
      <c r="G545" s="505"/>
      <c r="H545" s="506">
        <f>F545*G545</f>
        <v>0</v>
      </c>
      <c r="L545" s="709"/>
    </row>
    <row r="546" spans="1:12" s="36" customFormat="1" outlineLevel="1" x14ac:dyDescent="0.2">
      <c r="A546" s="482"/>
      <c r="B546" s="483"/>
      <c r="C546" s="483"/>
      <c r="D546" s="483" t="s">
        <v>1906</v>
      </c>
      <c r="E546" s="483"/>
      <c r="F546" s="484">
        <v>82602</v>
      </c>
      <c r="G546" s="485"/>
      <c r="H546" s="485"/>
      <c r="L546" s="709"/>
    </row>
    <row r="547" spans="1:12" s="36" customFormat="1" outlineLevel="1" x14ac:dyDescent="0.2">
      <c r="A547" s="482"/>
      <c r="B547" s="483"/>
      <c r="C547" s="483"/>
      <c r="D547" s="483" t="s">
        <v>1907</v>
      </c>
      <c r="E547" s="483"/>
      <c r="F547" s="484">
        <v>21060</v>
      </c>
      <c r="G547" s="485"/>
      <c r="H547" s="485"/>
      <c r="L547" s="709"/>
    </row>
    <row r="548" spans="1:12" s="36" customFormat="1" outlineLevel="1" x14ac:dyDescent="0.2">
      <c r="A548" s="482"/>
      <c r="B548" s="483"/>
      <c r="C548" s="483"/>
      <c r="D548" s="483" t="s">
        <v>1908</v>
      </c>
      <c r="E548" s="483"/>
      <c r="F548" s="484">
        <v>10260</v>
      </c>
      <c r="G548" s="485"/>
      <c r="H548" s="485"/>
      <c r="L548" s="709"/>
    </row>
    <row r="549" spans="1:12" s="36" customFormat="1" ht="22.5" outlineLevel="1" x14ac:dyDescent="0.2">
      <c r="A549" s="507">
        <v>166</v>
      </c>
      <c r="B549" s="508" t="s">
        <v>1898</v>
      </c>
      <c r="C549" s="503" t="s">
        <v>1909</v>
      </c>
      <c r="D549" s="503" t="s">
        <v>1910</v>
      </c>
      <c r="E549" s="503" t="s">
        <v>261</v>
      </c>
      <c r="F549" s="504">
        <v>746.9</v>
      </c>
      <c r="G549" s="505"/>
      <c r="H549" s="506">
        <f>F549*G549</f>
        <v>0</v>
      </c>
      <c r="L549" s="709"/>
    </row>
    <row r="550" spans="1:12" s="36" customFormat="1" outlineLevel="1" x14ac:dyDescent="0.2">
      <c r="A550" s="482"/>
      <c r="B550" s="483"/>
      <c r="C550" s="483"/>
      <c r="D550" s="483" t="s">
        <v>1901</v>
      </c>
      <c r="E550" s="483"/>
      <c r="F550" s="484">
        <v>458.9</v>
      </c>
      <c r="G550" s="485"/>
      <c r="H550" s="485"/>
      <c r="L550" s="709"/>
    </row>
    <row r="551" spans="1:12" s="36" customFormat="1" outlineLevel="1" x14ac:dyDescent="0.2">
      <c r="A551" s="482"/>
      <c r="B551" s="483"/>
      <c r="C551" s="483"/>
      <c r="D551" s="483" t="s">
        <v>1902</v>
      </c>
      <c r="E551" s="483"/>
      <c r="F551" s="484">
        <v>117</v>
      </c>
      <c r="G551" s="485"/>
      <c r="H551" s="485"/>
      <c r="L551" s="709"/>
    </row>
    <row r="552" spans="1:12" s="36" customFormat="1" outlineLevel="1" x14ac:dyDescent="0.2">
      <c r="A552" s="482"/>
      <c r="B552" s="483"/>
      <c r="C552" s="483"/>
      <c r="D552" s="483" t="s">
        <v>1903</v>
      </c>
      <c r="E552" s="483"/>
      <c r="F552" s="484">
        <v>171</v>
      </c>
      <c r="G552" s="485"/>
      <c r="H552" s="485"/>
      <c r="L552" s="709"/>
    </row>
    <row r="553" spans="1:12" s="36" customFormat="1" ht="22.5" outlineLevel="1" x14ac:dyDescent="0.2">
      <c r="A553" s="507">
        <v>167</v>
      </c>
      <c r="B553" s="508" t="s">
        <v>1440</v>
      </c>
      <c r="C553" s="503" t="s">
        <v>1911</v>
      </c>
      <c r="D553" s="503" t="s">
        <v>1912</v>
      </c>
      <c r="E553" s="503" t="s">
        <v>261</v>
      </c>
      <c r="F553" s="504">
        <v>4700</v>
      </c>
      <c r="G553" s="505"/>
      <c r="H553" s="506">
        <f t="shared" ref="H553:H559" si="1">F553*G553</f>
        <v>0</v>
      </c>
      <c r="L553" s="709"/>
    </row>
    <row r="554" spans="1:12" s="36" customFormat="1" outlineLevel="1" x14ac:dyDescent="0.2">
      <c r="A554" s="507">
        <v>168</v>
      </c>
      <c r="B554" s="508" t="s">
        <v>1440</v>
      </c>
      <c r="C554" s="503" t="s">
        <v>2940</v>
      </c>
      <c r="D554" s="755" t="s">
        <v>3111</v>
      </c>
      <c r="E554" s="755" t="s">
        <v>562</v>
      </c>
      <c r="F554" s="504">
        <v>4</v>
      </c>
      <c r="G554" s="505"/>
      <c r="H554" s="506">
        <f t="shared" si="1"/>
        <v>0</v>
      </c>
      <c r="L554" s="709"/>
    </row>
    <row r="555" spans="1:12" s="36" customFormat="1" outlineLevel="1" x14ac:dyDescent="0.2">
      <c r="A555" s="797">
        <v>375</v>
      </c>
      <c r="B555" s="508"/>
      <c r="C555" s="503"/>
      <c r="D555" s="755" t="s">
        <v>3109</v>
      </c>
      <c r="E555" s="503" t="s">
        <v>801</v>
      </c>
      <c r="F555" s="504">
        <v>1</v>
      </c>
      <c r="G555" s="505"/>
      <c r="H555" s="506">
        <f t="shared" si="1"/>
        <v>0</v>
      </c>
      <c r="K555" s="820">
        <v>42424</v>
      </c>
      <c r="L555" s="709"/>
    </row>
    <row r="556" spans="1:12" s="36" customFormat="1" ht="22.5" outlineLevel="1" x14ac:dyDescent="0.2">
      <c r="A556" s="797">
        <v>376</v>
      </c>
      <c r="B556" s="508"/>
      <c r="C556" s="503"/>
      <c r="D556" s="755" t="s">
        <v>3146</v>
      </c>
      <c r="E556" s="755" t="s">
        <v>562</v>
      </c>
      <c r="F556" s="504">
        <v>2</v>
      </c>
      <c r="G556" s="505"/>
      <c r="H556" s="506">
        <f t="shared" si="1"/>
        <v>0</v>
      </c>
      <c r="K556" s="819"/>
      <c r="L556" s="709"/>
    </row>
    <row r="557" spans="1:12" s="36" customFormat="1" ht="23.25" customHeight="1" outlineLevel="1" x14ac:dyDescent="0.2">
      <c r="A557" s="797">
        <v>377</v>
      </c>
      <c r="B557" s="508"/>
      <c r="C557" s="503"/>
      <c r="D557" s="755" t="s">
        <v>3108</v>
      </c>
      <c r="E557" s="755" t="s">
        <v>562</v>
      </c>
      <c r="F557" s="504">
        <v>1</v>
      </c>
      <c r="G557" s="505"/>
      <c r="H557" s="506">
        <f t="shared" si="1"/>
        <v>0</v>
      </c>
      <c r="K557" s="819"/>
      <c r="L557" s="709"/>
    </row>
    <row r="558" spans="1:12" s="36" customFormat="1" outlineLevel="1" x14ac:dyDescent="0.2">
      <c r="A558" s="797">
        <v>169</v>
      </c>
      <c r="B558" s="508" t="s">
        <v>1440</v>
      </c>
      <c r="C558" s="503" t="s">
        <v>2941</v>
      </c>
      <c r="D558" s="755" t="s">
        <v>3110</v>
      </c>
      <c r="E558" s="503" t="s">
        <v>801</v>
      </c>
      <c r="F558" s="504">
        <v>1</v>
      </c>
      <c r="G558" s="505"/>
      <c r="H558" s="506">
        <f t="shared" si="1"/>
        <v>0</v>
      </c>
      <c r="K558" s="819"/>
      <c r="L558" s="709"/>
    </row>
    <row r="559" spans="1:12" s="36" customFormat="1" outlineLevel="1" x14ac:dyDescent="0.2">
      <c r="A559" s="507">
        <v>170</v>
      </c>
      <c r="B559" s="508" t="s">
        <v>1440</v>
      </c>
      <c r="C559" s="503" t="s">
        <v>2942</v>
      </c>
      <c r="D559" s="755" t="s">
        <v>3071</v>
      </c>
      <c r="E559" s="503" t="s">
        <v>894</v>
      </c>
      <c r="F559" s="504">
        <v>20</v>
      </c>
      <c r="G559" s="505"/>
      <c r="H559" s="506">
        <f t="shared" si="1"/>
        <v>0</v>
      </c>
      <c r="L559" s="709"/>
    </row>
    <row r="560" spans="1:12" s="36" customFormat="1" outlineLevel="1" x14ac:dyDescent="0.2">
      <c r="A560" s="482"/>
      <c r="B560" s="483"/>
      <c r="C560" s="483"/>
      <c r="D560" s="483" t="s">
        <v>2943</v>
      </c>
      <c r="E560" s="483"/>
      <c r="F560" s="484">
        <v>20</v>
      </c>
      <c r="G560" s="485"/>
      <c r="H560" s="485"/>
      <c r="L560" s="709"/>
    </row>
    <row r="561" spans="1:13" s="36" customFormat="1" ht="22.5" outlineLevel="1" x14ac:dyDescent="0.2">
      <c r="A561" s="507">
        <v>171</v>
      </c>
      <c r="B561" s="508" t="s">
        <v>1440</v>
      </c>
      <c r="C561" s="503" t="s">
        <v>1913</v>
      </c>
      <c r="D561" s="503" t="s">
        <v>1914</v>
      </c>
      <c r="E561" s="503" t="s">
        <v>896</v>
      </c>
      <c r="F561" s="504">
        <v>287</v>
      </c>
      <c r="G561" s="505"/>
      <c r="H561" s="506">
        <f>F561*G561</f>
        <v>0</v>
      </c>
      <c r="L561" s="709"/>
    </row>
    <row r="562" spans="1:13" s="36" customFormat="1" outlineLevel="1" x14ac:dyDescent="0.2">
      <c r="A562" s="482"/>
      <c r="B562" s="483"/>
      <c r="C562" s="483"/>
      <c r="D562" s="483" t="s">
        <v>2944</v>
      </c>
      <c r="E562" s="483"/>
      <c r="F562" s="484">
        <v>287</v>
      </c>
      <c r="G562" s="485"/>
      <c r="H562" s="485"/>
      <c r="L562" s="709"/>
    </row>
    <row r="563" spans="1:13" s="36" customFormat="1" ht="22.5" outlineLevel="1" x14ac:dyDescent="0.2">
      <c r="A563" s="507">
        <v>172</v>
      </c>
      <c r="B563" s="508" t="s">
        <v>1456</v>
      </c>
      <c r="C563" s="503" t="s">
        <v>2945</v>
      </c>
      <c r="D563" s="503" t="s">
        <v>2946</v>
      </c>
      <c r="E563" s="503" t="s">
        <v>897</v>
      </c>
      <c r="F563" s="504">
        <v>50</v>
      </c>
      <c r="G563" s="505"/>
      <c r="H563" s="506">
        <f>F563*G563</f>
        <v>0</v>
      </c>
      <c r="L563" s="709"/>
      <c r="M563" s="820">
        <v>42424</v>
      </c>
    </row>
    <row r="564" spans="1:13" s="36" customFormat="1" ht="22.5" outlineLevel="1" x14ac:dyDescent="0.2">
      <c r="A564" s="797">
        <v>358</v>
      </c>
      <c r="B564" s="508"/>
      <c r="C564" s="503"/>
      <c r="D564" s="755" t="s">
        <v>3121</v>
      </c>
      <c r="E564" s="503" t="s">
        <v>896</v>
      </c>
      <c r="F564" s="504">
        <v>1</v>
      </c>
      <c r="G564" s="505"/>
      <c r="H564" s="506">
        <f>F564*G564</f>
        <v>0</v>
      </c>
      <c r="L564" s="709"/>
      <c r="M564" s="819"/>
    </row>
    <row r="565" spans="1:13" s="36" customFormat="1" ht="22.5" outlineLevel="1" x14ac:dyDescent="0.2">
      <c r="A565" s="797">
        <v>359</v>
      </c>
      <c r="B565" s="508"/>
      <c r="C565" s="503"/>
      <c r="D565" s="755" t="s">
        <v>3120</v>
      </c>
      <c r="E565" s="503" t="s">
        <v>896</v>
      </c>
      <c r="F565" s="504">
        <v>1</v>
      </c>
      <c r="G565" s="505"/>
      <c r="H565" s="506">
        <f>F565*G565</f>
        <v>0</v>
      </c>
      <c r="L565" s="709"/>
      <c r="M565" s="819"/>
    </row>
    <row r="566" spans="1:13" s="36" customFormat="1" ht="22.5" customHeight="1" outlineLevel="1" x14ac:dyDescent="0.2">
      <c r="A566" s="797">
        <v>360</v>
      </c>
      <c r="B566" s="508"/>
      <c r="C566" s="503"/>
      <c r="D566" s="755" t="s">
        <v>3125</v>
      </c>
      <c r="E566" s="755" t="s">
        <v>896</v>
      </c>
      <c r="F566" s="504">
        <v>1</v>
      </c>
      <c r="G566" s="505"/>
      <c r="H566" s="506">
        <f>F566*G566</f>
        <v>0</v>
      </c>
      <c r="L566" s="709"/>
      <c r="M566" s="819"/>
    </row>
    <row r="567" spans="1:13" s="36" customFormat="1" ht="22.5" customHeight="1" outlineLevel="1" x14ac:dyDescent="0.2">
      <c r="A567" s="797">
        <v>361</v>
      </c>
      <c r="B567" s="508"/>
      <c r="C567" s="503"/>
      <c r="D567" s="755" t="s">
        <v>3115</v>
      </c>
      <c r="E567" s="755" t="s">
        <v>896</v>
      </c>
      <c r="F567" s="504">
        <v>2</v>
      </c>
      <c r="G567" s="505"/>
      <c r="H567" s="506">
        <f>F567*G567</f>
        <v>0</v>
      </c>
      <c r="L567" s="709"/>
      <c r="M567" s="819"/>
    </row>
    <row r="568" spans="1:13" s="36" customFormat="1" ht="22.5" customHeight="1" outlineLevel="1" x14ac:dyDescent="0.2">
      <c r="A568" s="797">
        <v>362</v>
      </c>
      <c r="B568" s="508"/>
      <c r="C568" s="503"/>
      <c r="D568" s="755" t="s">
        <v>3114</v>
      </c>
      <c r="E568" s="755" t="s">
        <v>896</v>
      </c>
      <c r="F568" s="504">
        <v>3</v>
      </c>
      <c r="G568" s="505"/>
      <c r="H568" s="506">
        <f t="shared" ref="H568:H572" si="2">F568*G568</f>
        <v>0</v>
      </c>
      <c r="L568" s="709"/>
      <c r="M568" s="819"/>
    </row>
    <row r="569" spans="1:13" s="36" customFormat="1" ht="22.5" customHeight="1" outlineLevel="1" x14ac:dyDescent="0.2">
      <c r="A569" s="797">
        <v>363</v>
      </c>
      <c r="B569" s="508"/>
      <c r="C569" s="503"/>
      <c r="D569" s="755" t="s">
        <v>3116</v>
      </c>
      <c r="E569" s="755" t="s">
        <v>896</v>
      </c>
      <c r="F569" s="504">
        <v>3</v>
      </c>
      <c r="G569" s="505"/>
      <c r="H569" s="506">
        <f t="shared" si="2"/>
        <v>0</v>
      </c>
      <c r="L569" s="709"/>
      <c r="M569" s="819"/>
    </row>
    <row r="570" spans="1:13" s="36" customFormat="1" ht="22.5" customHeight="1" outlineLevel="1" x14ac:dyDescent="0.2">
      <c r="A570" s="797">
        <v>364</v>
      </c>
      <c r="B570" s="508"/>
      <c r="C570" s="503"/>
      <c r="D570" s="755" t="s">
        <v>3117</v>
      </c>
      <c r="E570" s="755" t="s">
        <v>896</v>
      </c>
      <c r="F570" s="504">
        <v>8</v>
      </c>
      <c r="G570" s="505"/>
      <c r="H570" s="506">
        <f t="shared" si="2"/>
        <v>0</v>
      </c>
      <c r="L570" s="709"/>
      <c r="M570" s="819"/>
    </row>
    <row r="571" spans="1:13" s="36" customFormat="1" ht="22.5" customHeight="1" outlineLevel="1" x14ac:dyDescent="0.2">
      <c r="A571" s="797">
        <v>365</v>
      </c>
      <c r="B571" s="508"/>
      <c r="C571" s="503"/>
      <c r="D571" s="755" t="s">
        <v>3118</v>
      </c>
      <c r="E571" s="755" t="s">
        <v>896</v>
      </c>
      <c r="F571" s="504">
        <v>7</v>
      </c>
      <c r="G571" s="505"/>
      <c r="H571" s="506">
        <f t="shared" si="2"/>
        <v>0</v>
      </c>
      <c r="L571" s="709"/>
      <c r="M571" s="819"/>
    </row>
    <row r="572" spans="1:13" s="36" customFormat="1" ht="22.5" customHeight="1" outlineLevel="1" x14ac:dyDescent="0.2">
      <c r="A572" s="797">
        <v>366</v>
      </c>
      <c r="B572" s="508"/>
      <c r="C572" s="503"/>
      <c r="D572" s="755" t="s">
        <v>3119</v>
      </c>
      <c r="E572" s="755" t="s">
        <v>896</v>
      </c>
      <c r="F572" s="504">
        <v>7</v>
      </c>
      <c r="G572" s="505"/>
      <c r="H572" s="506">
        <f t="shared" si="2"/>
        <v>0</v>
      </c>
      <c r="L572" s="709"/>
      <c r="M572" s="819"/>
    </row>
    <row r="573" spans="1:13" s="36" customFormat="1" outlineLevel="1" x14ac:dyDescent="0.2">
      <c r="A573" s="797">
        <v>366</v>
      </c>
      <c r="B573" s="508"/>
      <c r="C573" s="503"/>
      <c r="D573" s="755" t="s">
        <v>3126</v>
      </c>
      <c r="E573" s="755" t="s">
        <v>897</v>
      </c>
      <c r="F573" s="504">
        <v>20</v>
      </c>
      <c r="G573" s="505"/>
      <c r="H573" s="506">
        <f>F573*G573</f>
        <v>0</v>
      </c>
      <c r="L573" s="709"/>
      <c r="M573" s="819"/>
    </row>
    <row r="574" spans="1:13" s="36" customFormat="1" outlineLevel="1" x14ac:dyDescent="0.2">
      <c r="A574" s="797">
        <v>367</v>
      </c>
      <c r="B574" s="508"/>
      <c r="C574" s="503"/>
      <c r="D574" s="755" t="s">
        <v>3122</v>
      </c>
      <c r="E574" s="755" t="s">
        <v>562</v>
      </c>
      <c r="F574" s="504">
        <v>5</v>
      </c>
      <c r="G574" s="505"/>
      <c r="H574" s="506">
        <f>F574*G574</f>
        <v>0</v>
      </c>
      <c r="L574" s="709"/>
      <c r="M574" s="819"/>
    </row>
    <row r="575" spans="1:13" s="36" customFormat="1" outlineLevel="1" x14ac:dyDescent="0.2">
      <c r="A575" s="797">
        <v>368</v>
      </c>
      <c r="B575" s="508"/>
      <c r="C575" s="503"/>
      <c r="D575" s="755" t="s">
        <v>3123</v>
      </c>
      <c r="E575" s="755" t="s">
        <v>562</v>
      </c>
      <c r="F575" s="504">
        <v>14</v>
      </c>
      <c r="G575" s="505"/>
      <c r="H575" s="506">
        <f>F575*G575</f>
        <v>0</v>
      </c>
      <c r="L575" s="709"/>
      <c r="M575" s="819"/>
    </row>
    <row r="576" spans="1:13" s="36" customFormat="1" outlineLevel="1" x14ac:dyDescent="0.2">
      <c r="A576" s="797">
        <v>369</v>
      </c>
      <c r="B576" s="508"/>
      <c r="C576" s="503"/>
      <c r="D576" s="755" t="s">
        <v>3124</v>
      </c>
      <c r="E576" s="755" t="s">
        <v>562</v>
      </c>
      <c r="F576" s="504">
        <v>1</v>
      </c>
      <c r="G576" s="505"/>
      <c r="H576" s="506">
        <f>F576*G576</f>
        <v>0</v>
      </c>
      <c r="L576" s="709"/>
      <c r="M576" s="819"/>
    </row>
    <row r="577" spans="1:13" s="36" customFormat="1" ht="25.5" customHeight="1" outlineLevel="1" x14ac:dyDescent="0.2">
      <c r="A577" s="797">
        <v>370</v>
      </c>
      <c r="B577" s="508"/>
      <c r="C577" s="503"/>
      <c r="D577" s="755" t="s">
        <v>3127</v>
      </c>
      <c r="E577" s="755" t="s">
        <v>897</v>
      </c>
      <c r="F577" s="504">
        <v>100</v>
      </c>
      <c r="G577" s="505"/>
      <c r="H577" s="506">
        <f t="shared" ref="H577:H578" si="3">F577*G577</f>
        <v>0</v>
      </c>
      <c r="L577" s="709"/>
      <c r="M577" s="819"/>
    </row>
    <row r="578" spans="1:13" s="36" customFormat="1" outlineLevel="1" x14ac:dyDescent="0.2">
      <c r="A578" s="797">
        <v>371</v>
      </c>
      <c r="B578" s="508"/>
      <c r="C578" s="503"/>
      <c r="D578" s="755" t="s">
        <v>3128</v>
      </c>
      <c r="E578" s="755" t="s">
        <v>261</v>
      </c>
      <c r="F578" s="504">
        <v>1</v>
      </c>
      <c r="G578" s="505"/>
      <c r="H578" s="506">
        <f t="shared" si="3"/>
        <v>0</v>
      </c>
      <c r="L578" s="709"/>
      <c r="M578" s="819"/>
    </row>
    <row r="579" spans="1:13" s="36" customFormat="1" outlineLevel="1" x14ac:dyDescent="0.2">
      <c r="A579" s="809"/>
      <c r="B579" s="508"/>
      <c r="C579" s="503"/>
      <c r="D579" s="755"/>
      <c r="E579" s="503"/>
      <c r="F579" s="504"/>
      <c r="G579" s="505"/>
      <c r="H579" s="506"/>
      <c r="L579" s="709"/>
    </row>
    <row r="580" spans="1:13" s="36" customFormat="1" outlineLevel="1" x14ac:dyDescent="0.2">
      <c r="A580" s="507">
        <v>173</v>
      </c>
      <c r="B580" s="508" t="s">
        <v>1915</v>
      </c>
      <c r="C580" s="503" t="s">
        <v>1916</v>
      </c>
      <c r="D580" s="503" t="s">
        <v>1917</v>
      </c>
      <c r="E580" s="503" t="s">
        <v>895</v>
      </c>
      <c r="F580" s="504">
        <v>15.917</v>
      </c>
      <c r="G580" s="505"/>
      <c r="H580" s="506">
        <f>F580*G580</f>
        <v>0</v>
      </c>
      <c r="L580" s="709"/>
    </row>
    <row r="581" spans="1:13" s="36" customFormat="1" outlineLevel="1" x14ac:dyDescent="0.2">
      <c r="A581" s="482"/>
      <c r="B581" s="483"/>
      <c r="C581" s="483"/>
      <c r="D581" s="483" t="s">
        <v>1918</v>
      </c>
      <c r="E581" s="483"/>
      <c r="F581" s="484">
        <v>15.917</v>
      </c>
      <c r="G581" s="485"/>
      <c r="H581" s="485"/>
      <c r="L581" s="709"/>
    </row>
    <row r="582" spans="1:13" s="36" customFormat="1" outlineLevel="1" x14ac:dyDescent="0.2">
      <c r="A582" s="507">
        <v>174</v>
      </c>
      <c r="B582" s="508" t="s">
        <v>1915</v>
      </c>
      <c r="C582" s="503" t="s">
        <v>1919</v>
      </c>
      <c r="D582" s="503" t="s">
        <v>1920</v>
      </c>
      <c r="E582" s="503" t="s">
        <v>261</v>
      </c>
      <c r="F582" s="504">
        <v>195.11799999999999</v>
      </c>
      <c r="G582" s="505"/>
      <c r="H582" s="506">
        <f>F582*G582</f>
        <v>0</v>
      </c>
      <c r="L582" s="709"/>
    </row>
    <row r="583" spans="1:13" s="36" customFormat="1" outlineLevel="1" x14ac:dyDescent="0.2">
      <c r="A583" s="482"/>
      <c r="B583" s="483"/>
      <c r="C583" s="483"/>
      <c r="D583" s="483" t="s">
        <v>1921</v>
      </c>
      <c r="E583" s="483"/>
      <c r="F583" s="484">
        <v>55.436</v>
      </c>
      <c r="G583" s="485"/>
      <c r="H583" s="485"/>
      <c r="L583" s="709"/>
    </row>
    <row r="584" spans="1:13" s="36" customFormat="1" outlineLevel="1" x14ac:dyDescent="0.2">
      <c r="A584" s="482"/>
      <c r="B584" s="483"/>
      <c r="C584" s="483"/>
      <c r="D584" s="483" t="s">
        <v>1922</v>
      </c>
      <c r="E584" s="483"/>
      <c r="F584" s="484">
        <v>77.728999999999999</v>
      </c>
      <c r="G584" s="485"/>
      <c r="H584" s="485"/>
      <c r="L584" s="709"/>
    </row>
    <row r="585" spans="1:13" s="36" customFormat="1" outlineLevel="1" x14ac:dyDescent="0.2">
      <c r="A585" s="482"/>
      <c r="B585" s="483"/>
      <c r="C585" s="483"/>
      <c r="D585" s="483" t="s">
        <v>1923</v>
      </c>
      <c r="E585" s="483"/>
      <c r="F585" s="484">
        <v>21.533000000000001</v>
      </c>
      <c r="G585" s="485"/>
      <c r="H585" s="485"/>
      <c r="L585" s="709"/>
    </row>
    <row r="586" spans="1:13" s="36" customFormat="1" outlineLevel="1" x14ac:dyDescent="0.2">
      <c r="A586" s="482"/>
      <c r="B586" s="483"/>
      <c r="C586" s="483"/>
      <c r="D586" s="483" t="s">
        <v>1924</v>
      </c>
      <c r="E586" s="483"/>
      <c r="F586" s="484">
        <v>16.850000000000001</v>
      </c>
      <c r="G586" s="485"/>
      <c r="H586" s="485"/>
      <c r="L586" s="709"/>
    </row>
    <row r="587" spans="1:13" s="36" customFormat="1" outlineLevel="1" x14ac:dyDescent="0.2">
      <c r="A587" s="482"/>
      <c r="B587" s="483"/>
      <c r="C587" s="483"/>
      <c r="D587" s="483" t="s">
        <v>1925</v>
      </c>
      <c r="E587" s="483"/>
      <c r="F587" s="484">
        <v>23.57</v>
      </c>
      <c r="G587" s="485"/>
      <c r="H587" s="485"/>
      <c r="L587" s="709"/>
    </row>
    <row r="588" spans="1:13" s="36" customFormat="1" outlineLevel="1" x14ac:dyDescent="0.2">
      <c r="A588" s="507">
        <v>175</v>
      </c>
      <c r="B588" s="508" t="s">
        <v>1915</v>
      </c>
      <c r="C588" s="503" t="s">
        <v>1926</v>
      </c>
      <c r="D588" s="503" t="s">
        <v>1927</v>
      </c>
      <c r="E588" s="503" t="s">
        <v>261</v>
      </c>
      <c r="F588" s="504">
        <v>879.95699999999999</v>
      </c>
      <c r="G588" s="505"/>
      <c r="H588" s="506">
        <f>F588*G588</f>
        <v>0</v>
      </c>
      <c r="L588" s="709"/>
    </row>
    <row r="589" spans="1:13" s="36" customFormat="1" outlineLevel="1" x14ac:dyDescent="0.2">
      <c r="A589" s="482"/>
      <c r="B589" s="483"/>
      <c r="C589" s="483"/>
      <c r="D589" s="483" t="s">
        <v>1928</v>
      </c>
      <c r="E589" s="483"/>
      <c r="F589" s="484">
        <v>24.53</v>
      </c>
      <c r="G589" s="485"/>
      <c r="H589" s="485"/>
      <c r="L589" s="709"/>
    </row>
    <row r="590" spans="1:13" s="36" customFormat="1" ht="45" outlineLevel="1" x14ac:dyDescent="0.2">
      <c r="A590" s="482"/>
      <c r="B590" s="483"/>
      <c r="C590" s="483"/>
      <c r="D590" s="483" t="s">
        <v>1929</v>
      </c>
      <c r="E590" s="483"/>
      <c r="F590" s="484">
        <v>179.85900000000001</v>
      </c>
      <c r="G590" s="485"/>
      <c r="H590" s="485"/>
      <c r="L590" s="709"/>
    </row>
    <row r="591" spans="1:13" s="36" customFormat="1" ht="33.75" outlineLevel="1" x14ac:dyDescent="0.2">
      <c r="A591" s="482"/>
      <c r="B591" s="483"/>
      <c r="C591" s="483"/>
      <c r="D591" s="483" t="s">
        <v>1930</v>
      </c>
      <c r="E591" s="483"/>
      <c r="F591" s="484">
        <v>327.32900000000001</v>
      </c>
      <c r="G591" s="485"/>
      <c r="H591" s="485"/>
      <c r="L591" s="709"/>
    </row>
    <row r="592" spans="1:13" s="36" customFormat="1" ht="33.75" outlineLevel="1" x14ac:dyDescent="0.2">
      <c r="A592" s="482"/>
      <c r="B592" s="483"/>
      <c r="C592" s="483"/>
      <c r="D592" s="483" t="s">
        <v>1931</v>
      </c>
      <c r="E592" s="483"/>
      <c r="F592" s="484">
        <v>108.96299999999999</v>
      </c>
      <c r="G592" s="485"/>
      <c r="H592" s="485"/>
      <c r="L592" s="709"/>
    </row>
    <row r="593" spans="1:12" s="36" customFormat="1" outlineLevel="1" x14ac:dyDescent="0.2">
      <c r="A593" s="482"/>
      <c r="B593" s="483"/>
      <c r="C593" s="483"/>
      <c r="D593" s="483" t="s">
        <v>1932</v>
      </c>
      <c r="E593" s="483"/>
      <c r="F593" s="484">
        <v>8.3970000000000002</v>
      </c>
      <c r="G593" s="485"/>
      <c r="H593" s="485"/>
      <c r="L593" s="709"/>
    </row>
    <row r="594" spans="1:12" s="36" customFormat="1" ht="45" outlineLevel="1" x14ac:dyDescent="0.2">
      <c r="A594" s="482"/>
      <c r="B594" s="483"/>
      <c r="C594" s="483"/>
      <c r="D594" s="483" t="s">
        <v>1933</v>
      </c>
      <c r="E594" s="483"/>
      <c r="F594" s="484">
        <v>191.94399999999999</v>
      </c>
      <c r="G594" s="485"/>
      <c r="H594" s="485"/>
      <c r="L594" s="709"/>
    </row>
    <row r="595" spans="1:12" s="36" customFormat="1" outlineLevel="1" x14ac:dyDescent="0.2">
      <c r="A595" s="482"/>
      <c r="B595" s="483"/>
      <c r="C595" s="483"/>
      <c r="D595" s="483" t="s">
        <v>1934</v>
      </c>
      <c r="E595" s="483"/>
      <c r="F595" s="484">
        <v>11.756</v>
      </c>
      <c r="G595" s="485"/>
      <c r="H595" s="485"/>
      <c r="L595" s="709"/>
    </row>
    <row r="596" spans="1:12" s="36" customFormat="1" outlineLevel="1" x14ac:dyDescent="0.2">
      <c r="A596" s="482"/>
      <c r="B596" s="483"/>
      <c r="C596" s="483"/>
      <c r="D596" s="483" t="s">
        <v>1935</v>
      </c>
      <c r="E596" s="483"/>
      <c r="F596" s="484">
        <v>27.178999999999998</v>
      </c>
      <c r="G596" s="485"/>
      <c r="H596" s="485"/>
      <c r="L596" s="709"/>
    </row>
    <row r="597" spans="1:12" s="36" customFormat="1" outlineLevel="1" x14ac:dyDescent="0.2">
      <c r="A597" s="507">
        <v>176</v>
      </c>
      <c r="B597" s="508" t="s">
        <v>1915</v>
      </c>
      <c r="C597" s="503" t="s">
        <v>1936</v>
      </c>
      <c r="D597" s="503" t="s">
        <v>1937</v>
      </c>
      <c r="E597" s="503" t="s">
        <v>261</v>
      </c>
      <c r="F597" s="504">
        <v>24.53</v>
      </c>
      <c r="G597" s="505"/>
      <c r="H597" s="506">
        <f>F597*G597</f>
        <v>0</v>
      </c>
      <c r="L597" s="709"/>
    </row>
    <row r="598" spans="1:12" s="36" customFormat="1" outlineLevel="1" x14ac:dyDescent="0.2">
      <c r="A598" s="482"/>
      <c r="B598" s="483"/>
      <c r="C598" s="483"/>
      <c r="D598" s="483" t="s">
        <v>1928</v>
      </c>
      <c r="E598" s="483"/>
      <c r="F598" s="484">
        <v>24.53</v>
      </c>
      <c r="G598" s="485"/>
      <c r="H598" s="485"/>
      <c r="L598" s="709"/>
    </row>
    <row r="599" spans="1:12" s="36" customFormat="1" ht="22.5" outlineLevel="1" x14ac:dyDescent="0.2">
      <c r="A599" s="507">
        <v>177</v>
      </c>
      <c r="B599" s="508" t="s">
        <v>1915</v>
      </c>
      <c r="C599" s="503" t="s">
        <v>1938</v>
      </c>
      <c r="D599" s="503" t="s">
        <v>1939</v>
      </c>
      <c r="E599" s="503" t="s">
        <v>895</v>
      </c>
      <c r="F599" s="504">
        <v>26.664000000000001</v>
      </c>
      <c r="G599" s="505"/>
      <c r="H599" s="506">
        <f>F599*G599</f>
        <v>0</v>
      </c>
      <c r="L599" s="709"/>
    </row>
    <row r="600" spans="1:12" s="36" customFormat="1" ht="33.75" outlineLevel="1" x14ac:dyDescent="0.2">
      <c r="A600" s="482"/>
      <c r="B600" s="483"/>
      <c r="C600" s="483"/>
      <c r="D600" s="483" t="s">
        <v>1940</v>
      </c>
      <c r="E600" s="483"/>
      <c r="F600" s="484">
        <v>16.148</v>
      </c>
      <c r="G600" s="485"/>
      <c r="H600" s="485"/>
      <c r="L600" s="709"/>
    </row>
    <row r="601" spans="1:12" s="36" customFormat="1" outlineLevel="1" x14ac:dyDescent="0.2">
      <c r="A601" s="482"/>
      <c r="B601" s="483"/>
      <c r="C601" s="483"/>
      <c r="D601" s="483" t="s">
        <v>1941</v>
      </c>
      <c r="E601" s="483"/>
      <c r="F601" s="484">
        <v>4.5030000000000001</v>
      </c>
      <c r="G601" s="485"/>
      <c r="H601" s="485"/>
      <c r="L601" s="709"/>
    </row>
    <row r="602" spans="1:12" s="36" customFormat="1" ht="33.75" outlineLevel="1" x14ac:dyDescent="0.2">
      <c r="A602" s="482"/>
      <c r="B602" s="483"/>
      <c r="C602" s="483"/>
      <c r="D602" s="483" t="s">
        <v>1942</v>
      </c>
      <c r="E602" s="483"/>
      <c r="F602" s="484">
        <v>6.0129999999999999</v>
      </c>
      <c r="G602" s="485"/>
      <c r="H602" s="485"/>
      <c r="L602" s="709"/>
    </row>
    <row r="603" spans="1:12" s="36" customFormat="1" ht="22.5" outlineLevel="1" x14ac:dyDescent="0.2">
      <c r="A603" s="507">
        <v>178</v>
      </c>
      <c r="B603" s="508" t="s">
        <v>1915</v>
      </c>
      <c r="C603" s="503" t="s">
        <v>1943</v>
      </c>
      <c r="D603" s="503" t="s">
        <v>1944</v>
      </c>
      <c r="E603" s="503" t="s">
        <v>895</v>
      </c>
      <c r="F603" s="504">
        <v>307.83</v>
      </c>
      <c r="G603" s="505"/>
      <c r="H603" s="506">
        <f>F603*G603</f>
        <v>0</v>
      </c>
      <c r="L603" s="709"/>
    </row>
    <row r="604" spans="1:12" s="36" customFormat="1" outlineLevel="1" x14ac:dyDescent="0.2">
      <c r="A604" s="482"/>
      <c r="B604" s="483"/>
      <c r="C604" s="483"/>
      <c r="D604" s="483" t="s">
        <v>1945</v>
      </c>
      <c r="E604" s="483"/>
      <c r="F604" s="484">
        <v>37.159999999999997</v>
      </c>
      <c r="G604" s="485"/>
      <c r="H604" s="485"/>
      <c r="L604" s="709"/>
    </row>
    <row r="605" spans="1:12" s="36" customFormat="1" outlineLevel="1" x14ac:dyDescent="0.2">
      <c r="A605" s="482"/>
      <c r="B605" s="483"/>
      <c r="C605" s="483"/>
      <c r="D605" s="483" t="s">
        <v>1946</v>
      </c>
      <c r="E605" s="483"/>
      <c r="F605" s="484">
        <v>177.25800000000001</v>
      </c>
      <c r="G605" s="485"/>
      <c r="H605" s="485"/>
      <c r="L605" s="709"/>
    </row>
    <row r="606" spans="1:12" s="36" customFormat="1" outlineLevel="1" x14ac:dyDescent="0.2">
      <c r="A606" s="482"/>
      <c r="B606" s="483"/>
      <c r="C606" s="483"/>
      <c r="D606" s="483" t="s">
        <v>1947</v>
      </c>
      <c r="E606" s="483"/>
      <c r="F606" s="484">
        <v>7.609</v>
      </c>
      <c r="G606" s="485"/>
      <c r="H606" s="485"/>
      <c r="L606" s="709"/>
    </row>
    <row r="607" spans="1:12" s="36" customFormat="1" outlineLevel="1" x14ac:dyDescent="0.2">
      <c r="A607" s="482"/>
      <c r="B607" s="483"/>
      <c r="C607" s="483"/>
      <c r="D607" s="483" t="s">
        <v>1948</v>
      </c>
      <c r="E607" s="483"/>
      <c r="F607" s="484">
        <v>11.819000000000001</v>
      </c>
      <c r="G607" s="485"/>
      <c r="H607" s="485"/>
      <c r="L607" s="709"/>
    </row>
    <row r="608" spans="1:12" s="36" customFormat="1" ht="45" outlineLevel="1" x14ac:dyDescent="0.2">
      <c r="A608" s="482"/>
      <c r="B608" s="483"/>
      <c r="C608" s="483"/>
      <c r="D608" s="483" t="s">
        <v>1949</v>
      </c>
      <c r="E608" s="483"/>
      <c r="F608" s="484">
        <v>65.575000000000003</v>
      </c>
      <c r="G608" s="485"/>
      <c r="H608" s="485"/>
      <c r="L608" s="709"/>
    </row>
    <row r="609" spans="1:12" s="36" customFormat="1" outlineLevel="1" x14ac:dyDescent="0.2">
      <c r="A609" s="482"/>
      <c r="B609" s="483"/>
      <c r="C609" s="483"/>
      <c r="D609" s="483" t="s">
        <v>1950</v>
      </c>
      <c r="E609" s="483"/>
      <c r="F609" s="484">
        <v>4.4000000000000004</v>
      </c>
      <c r="G609" s="485"/>
      <c r="H609" s="485"/>
      <c r="L609" s="709"/>
    </row>
    <row r="610" spans="1:12" s="36" customFormat="1" outlineLevel="1" x14ac:dyDescent="0.2">
      <c r="A610" s="482"/>
      <c r="B610" s="483"/>
      <c r="C610" s="483"/>
      <c r="D610" s="483" t="s">
        <v>1951</v>
      </c>
      <c r="E610" s="483"/>
      <c r="F610" s="484">
        <v>1.0369999999999999</v>
      </c>
      <c r="G610" s="485"/>
      <c r="H610" s="485"/>
      <c r="L610" s="709"/>
    </row>
    <row r="611" spans="1:12" s="36" customFormat="1" outlineLevel="1" x14ac:dyDescent="0.2">
      <c r="A611" s="482"/>
      <c r="B611" s="483"/>
      <c r="C611" s="483"/>
      <c r="D611" s="483" t="s">
        <v>1952</v>
      </c>
      <c r="E611" s="483"/>
      <c r="F611" s="484">
        <v>2.972</v>
      </c>
      <c r="G611" s="485"/>
      <c r="H611" s="485"/>
      <c r="L611" s="709"/>
    </row>
    <row r="612" spans="1:12" s="36" customFormat="1" outlineLevel="1" x14ac:dyDescent="0.2">
      <c r="A612" s="507">
        <v>179</v>
      </c>
      <c r="B612" s="508" t="s">
        <v>1915</v>
      </c>
      <c r="C612" s="503" t="s">
        <v>1953</v>
      </c>
      <c r="D612" s="503" t="s">
        <v>1954</v>
      </c>
      <c r="E612" s="503" t="s">
        <v>895</v>
      </c>
      <c r="F612" s="504">
        <v>1.0860000000000001</v>
      </c>
      <c r="G612" s="505"/>
      <c r="H612" s="506">
        <f>F612*G612</f>
        <v>0</v>
      </c>
      <c r="L612" s="709"/>
    </row>
    <row r="613" spans="1:12" s="36" customFormat="1" outlineLevel="1" x14ac:dyDescent="0.2">
      <c r="A613" s="482"/>
      <c r="B613" s="483"/>
      <c r="C613" s="483"/>
      <c r="D613" s="483" t="s">
        <v>1955</v>
      </c>
      <c r="E613" s="483"/>
      <c r="F613" s="484">
        <v>0.36199999999999999</v>
      </c>
      <c r="G613" s="485"/>
      <c r="H613" s="485"/>
      <c r="L613" s="709"/>
    </row>
    <row r="614" spans="1:12" s="36" customFormat="1" outlineLevel="1" x14ac:dyDescent="0.2">
      <c r="A614" s="482"/>
      <c r="B614" s="483"/>
      <c r="C614" s="483"/>
      <c r="D614" s="483" t="s">
        <v>1956</v>
      </c>
      <c r="E614" s="483"/>
      <c r="F614" s="484">
        <v>0.36199999999999999</v>
      </c>
      <c r="G614" s="485"/>
      <c r="H614" s="485"/>
      <c r="L614" s="709"/>
    </row>
    <row r="615" spans="1:12" s="36" customFormat="1" outlineLevel="1" x14ac:dyDescent="0.2">
      <c r="A615" s="482"/>
      <c r="B615" s="483"/>
      <c r="C615" s="483"/>
      <c r="D615" s="483" t="s">
        <v>1957</v>
      </c>
      <c r="E615" s="483"/>
      <c r="F615" s="484">
        <v>0.36199999999999999</v>
      </c>
      <c r="G615" s="485"/>
      <c r="H615" s="485"/>
      <c r="L615" s="709"/>
    </row>
    <row r="616" spans="1:12" s="36" customFormat="1" outlineLevel="1" x14ac:dyDescent="0.2">
      <c r="A616" s="507">
        <v>180</v>
      </c>
      <c r="B616" s="508" t="s">
        <v>1915</v>
      </c>
      <c r="C616" s="503" t="s">
        <v>1958</v>
      </c>
      <c r="D616" s="503" t="s">
        <v>1959</v>
      </c>
      <c r="E616" s="503" t="s">
        <v>895</v>
      </c>
      <c r="F616" s="504">
        <v>0.35499999999999998</v>
      </c>
      <c r="G616" s="505"/>
      <c r="H616" s="506">
        <f>F616*G616</f>
        <v>0</v>
      </c>
      <c r="L616" s="709"/>
    </row>
    <row r="617" spans="1:12" s="36" customFormat="1" outlineLevel="1" x14ac:dyDescent="0.2">
      <c r="A617" s="482"/>
      <c r="B617" s="483"/>
      <c r="C617" s="483"/>
      <c r="D617" s="483" t="s">
        <v>1960</v>
      </c>
      <c r="E617" s="483"/>
      <c r="F617" s="484">
        <v>0.35499999999999998</v>
      </c>
      <c r="G617" s="485"/>
      <c r="H617" s="485"/>
      <c r="L617" s="709"/>
    </row>
    <row r="618" spans="1:12" s="36" customFormat="1" outlineLevel="1" x14ac:dyDescent="0.2">
      <c r="A618" s="507">
        <v>181</v>
      </c>
      <c r="B618" s="508" t="s">
        <v>1915</v>
      </c>
      <c r="C618" s="503" t="s">
        <v>1961</v>
      </c>
      <c r="D618" s="503" t="s">
        <v>1962</v>
      </c>
      <c r="E618" s="503" t="s">
        <v>261</v>
      </c>
      <c r="F618" s="504">
        <v>3</v>
      </c>
      <c r="G618" s="505"/>
      <c r="H618" s="506">
        <f>F618*G618</f>
        <v>0</v>
      </c>
      <c r="L618" s="709"/>
    </row>
    <row r="619" spans="1:12" s="36" customFormat="1" outlineLevel="1" x14ac:dyDescent="0.2">
      <c r="A619" s="482"/>
      <c r="B619" s="483"/>
      <c r="C619" s="483"/>
      <c r="D619" s="483" t="s">
        <v>1963</v>
      </c>
      <c r="E619" s="483"/>
      <c r="F619" s="484">
        <v>3</v>
      </c>
      <c r="G619" s="485"/>
      <c r="H619" s="485"/>
      <c r="L619" s="709"/>
    </row>
    <row r="620" spans="1:12" s="36" customFormat="1" ht="22.5" outlineLevel="1" x14ac:dyDescent="0.2">
      <c r="A620" s="507">
        <v>182</v>
      </c>
      <c r="B620" s="508" t="s">
        <v>1915</v>
      </c>
      <c r="C620" s="503" t="s">
        <v>1964</v>
      </c>
      <c r="D620" s="503" t="s">
        <v>1965</v>
      </c>
      <c r="E620" s="503" t="s">
        <v>896</v>
      </c>
      <c r="F620" s="504">
        <v>30</v>
      </c>
      <c r="G620" s="505"/>
      <c r="H620" s="506">
        <f>F620*G620</f>
        <v>0</v>
      </c>
      <c r="L620" s="709"/>
    </row>
    <row r="621" spans="1:12" s="36" customFormat="1" outlineLevel="1" x14ac:dyDescent="0.2">
      <c r="A621" s="482"/>
      <c r="B621" s="483"/>
      <c r="C621" s="483"/>
      <c r="D621" s="483" t="s">
        <v>1966</v>
      </c>
      <c r="E621" s="483"/>
      <c r="F621" s="484">
        <v>30</v>
      </c>
      <c r="G621" s="485"/>
      <c r="H621" s="485"/>
      <c r="L621" s="709"/>
    </row>
    <row r="622" spans="1:12" s="36" customFormat="1" ht="22.5" outlineLevel="1" x14ac:dyDescent="0.2">
      <c r="A622" s="507">
        <v>183</v>
      </c>
      <c r="B622" s="508" t="s">
        <v>1915</v>
      </c>
      <c r="C622" s="503" t="s">
        <v>1967</v>
      </c>
      <c r="D622" s="503" t="s">
        <v>1968</v>
      </c>
      <c r="E622" s="503" t="s">
        <v>896</v>
      </c>
      <c r="F622" s="504">
        <v>15</v>
      </c>
      <c r="G622" s="505"/>
      <c r="H622" s="506">
        <f>F622*G622</f>
        <v>0</v>
      </c>
      <c r="L622" s="709"/>
    </row>
    <row r="623" spans="1:12" s="36" customFormat="1" outlineLevel="1" x14ac:dyDescent="0.2">
      <c r="A623" s="482"/>
      <c r="B623" s="483"/>
      <c r="C623" s="483"/>
      <c r="D623" s="483" t="s">
        <v>1969</v>
      </c>
      <c r="E623" s="483"/>
      <c r="F623" s="484">
        <v>15</v>
      </c>
      <c r="G623" s="485"/>
      <c r="H623" s="485"/>
      <c r="L623" s="709"/>
    </row>
    <row r="624" spans="1:12" s="36" customFormat="1" ht="22.5" outlineLevel="1" x14ac:dyDescent="0.2">
      <c r="A624" s="507">
        <v>184</v>
      </c>
      <c r="B624" s="508" t="s">
        <v>1915</v>
      </c>
      <c r="C624" s="503" t="s">
        <v>1970</v>
      </c>
      <c r="D624" s="503" t="s">
        <v>1971</v>
      </c>
      <c r="E624" s="503" t="s">
        <v>897</v>
      </c>
      <c r="F624" s="504">
        <v>17.5</v>
      </c>
      <c r="G624" s="505"/>
      <c r="H624" s="506">
        <f>F624*G624</f>
        <v>0</v>
      </c>
      <c r="L624" s="709"/>
    </row>
    <row r="625" spans="1:12" s="36" customFormat="1" outlineLevel="1" x14ac:dyDescent="0.2">
      <c r="A625" s="482"/>
      <c r="B625" s="483"/>
      <c r="C625" s="483"/>
      <c r="D625" s="483" t="s">
        <v>1972</v>
      </c>
      <c r="E625" s="483"/>
      <c r="F625" s="484">
        <v>17.5</v>
      </c>
      <c r="G625" s="485"/>
      <c r="H625" s="485"/>
      <c r="L625" s="709"/>
    </row>
    <row r="626" spans="1:12" s="36" customFormat="1" outlineLevel="1" x14ac:dyDescent="0.2">
      <c r="A626" s="507">
        <v>185</v>
      </c>
      <c r="B626" s="508" t="s">
        <v>1915</v>
      </c>
      <c r="C626" s="503" t="s">
        <v>1973</v>
      </c>
      <c r="D626" s="503" t="s">
        <v>1974</v>
      </c>
      <c r="E626" s="503" t="s">
        <v>895</v>
      </c>
      <c r="F626" s="504">
        <v>23.556999999999999</v>
      </c>
      <c r="G626" s="505"/>
      <c r="H626" s="506">
        <f>F626*G626</f>
        <v>0</v>
      </c>
      <c r="L626" s="709"/>
    </row>
    <row r="627" spans="1:12" s="36" customFormat="1" outlineLevel="1" x14ac:dyDescent="0.2">
      <c r="A627" s="482"/>
      <c r="B627" s="483"/>
      <c r="C627" s="483"/>
      <c r="D627" s="483" t="s">
        <v>1975</v>
      </c>
      <c r="E627" s="483"/>
      <c r="F627" s="484">
        <v>11.978</v>
      </c>
      <c r="G627" s="485"/>
      <c r="H627" s="485"/>
      <c r="L627" s="709"/>
    </row>
    <row r="628" spans="1:12" s="36" customFormat="1" outlineLevel="1" x14ac:dyDescent="0.2">
      <c r="A628" s="482"/>
      <c r="B628" s="483"/>
      <c r="C628" s="483"/>
      <c r="D628" s="483" t="s">
        <v>1976</v>
      </c>
      <c r="E628" s="483"/>
      <c r="F628" s="484">
        <v>0.14299999999999999</v>
      </c>
      <c r="G628" s="485"/>
      <c r="H628" s="485"/>
      <c r="L628" s="709"/>
    </row>
    <row r="629" spans="1:12" s="36" customFormat="1" outlineLevel="1" x14ac:dyDescent="0.2">
      <c r="A629" s="482"/>
      <c r="B629" s="483"/>
      <c r="C629" s="483"/>
      <c r="D629" s="483" t="s">
        <v>1977</v>
      </c>
      <c r="E629" s="483"/>
      <c r="F629" s="484">
        <v>11.4</v>
      </c>
      <c r="G629" s="485"/>
      <c r="H629" s="485"/>
      <c r="L629" s="709"/>
    </row>
    <row r="630" spans="1:12" s="36" customFormat="1" outlineLevel="1" x14ac:dyDescent="0.2">
      <c r="A630" s="482"/>
      <c r="B630" s="483"/>
      <c r="C630" s="483"/>
      <c r="D630" s="483" t="s">
        <v>1978</v>
      </c>
      <c r="E630" s="483"/>
      <c r="F630" s="484">
        <v>3.5999999999999997E-2</v>
      </c>
      <c r="G630" s="485"/>
      <c r="H630" s="485"/>
      <c r="L630" s="709"/>
    </row>
    <row r="631" spans="1:12" s="36" customFormat="1" outlineLevel="1" x14ac:dyDescent="0.2">
      <c r="A631" s="507">
        <v>186</v>
      </c>
      <c r="B631" s="508" t="s">
        <v>1915</v>
      </c>
      <c r="C631" s="503" t="s">
        <v>1979</v>
      </c>
      <c r="D631" s="503" t="s">
        <v>1980</v>
      </c>
      <c r="E631" s="503" t="s">
        <v>895</v>
      </c>
      <c r="F631" s="504">
        <v>2.004</v>
      </c>
      <c r="G631" s="505"/>
      <c r="H631" s="506">
        <f>F631*G631</f>
        <v>0</v>
      </c>
      <c r="L631" s="709"/>
    </row>
    <row r="632" spans="1:12" s="36" customFormat="1" outlineLevel="1" x14ac:dyDescent="0.2">
      <c r="A632" s="482"/>
      <c r="B632" s="483"/>
      <c r="C632" s="483"/>
      <c r="D632" s="483" t="s">
        <v>1981</v>
      </c>
      <c r="E632" s="483"/>
      <c r="F632" s="484">
        <v>2.004</v>
      </c>
      <c r="G632" s="485"/>
      <c r="H632" s="485"/>
      <c r="L632" s="709"/>
    </row>
    <row r="633" spans="1:12" s="36" customFormat="1" outlineLevel="1" x14ac:dyDescent="0.2">
      <c r="A633" s="507">
        <v>187</v>
      </c>
      <c r="B633" s="508" t="s">
        <v>1915</v>
      </c>
      <c r="C633" s="503" t="s">
        <v>1982</v>
      </c>
      <c r="D633" s="503" t="s">
        <v>1983</v>
      </c>
      <c r="E633" s="503" t="s">
        <v>895</v>
      </c>
      <c r="F633" s="504">
        <v>0.97599999999999998</v>
      </c>
      <c r="G633" s="505"/>
      <c r="H633" s="506">
        <f>F633*G633</f>
        <v>0</v>
      </c>
      <c r="L633" s="709"/>
    </row>
    <row r="634" spans="1:12" s="36" customFormat="1" outlineLevel="1" x14ac:dyDescent="0.2">
      <c r="A634" s="482"/>
      <c r="B634" s="483"/>
      <c r="C634" s="483"/>
      <c r="D634" s="483" t="s">
        <v>1984</v>
      </c>
      <c r="E634" s="483"/>
      <c r="F634" s="484">
        <v>0.97599999999999998</v>
      </c>
      <c r="G634" s="485"/>
      <c r="H634" s="485"/>
      <c r="L634" s="709"/>
    </row>
    <row r="635" spans="1:12" s="36" customFormat="1" ht="22.5" outlineLevel="1" x14ac:dyDescent="0.2">
      <c r="A635" s="507">
        <v>188</v>
      </c>
      <c r="B635" s="508" t="s">
        <v>1915</v>
      </c>
      <c r="C635" s="503" t="s">
        <v>1985</v>
      </c>
      <c r="D635" s="503" t="s">
        <v>1986</v>
      </c>
      <c r="E635" s="503" t="s">
        <v>895</v>
      </c>
      <c r="F635" s="504">
        <v>25.19</v>
      </c>
      <c r="G635" s="505"/>
      <c r="H635" s="506">
        <f>F635*G635</f>
        <v>0</v>
      </c>
      <c r="L635" s="709"/>
    </row>
    <row r="636" spans="1:12" s="36" customFormat="1" outlineLevel="1" x14ac:dyDescent="0.2">
      <c r="A636" s="482"/>
      <c r="B636" s="483"/>
      <c r="C636" s="483"/>
      <c r="D636" s="483" t="s">
        <v>1987</v>
      </c>
      <c r="E636" s="483"/>
      <c r="F636" s="484">
        <v>9.59</v>
      </c>
      <c r="G636" s="485"/>
      <c r="H636" s="485"/>
      <c r="L636" s="709"/>
    </row>
    <row r="637" spans="1:12" s="36" customFormat="1" outlineLevel="1" x14ac:dyDescent="0.2">
      <c r="A637" s="482"/>
      <c r="B637" s="483"/>
      <c r="C637" s="483"/>
      <c r="D637" s="483" t="s">
        <v>1988</v>
      </c>
      <c r="E637" s="483"/>
      <c r="F637" s="484">
        <v>2.274</v>
      </c>
      <c r="G637" s="485"/>
      <c r="H637" s="485"/>
      <c r="L637" s="709"/>
    </row>
    <row r="638" spans="1:12" s="36" customFormat="1" outlineLevel="1" x14ac:dyDescent="0.2">
      <c r="A638" s="482"/>
      <c r="B638" s="483"/>
      <c r="C638" s="483"/>
      <c r="D638" s="483" t="s">
        <v>1989</v>
      </c>
      <c r="E638" s="483"/>
      <c r="F638" s="484">
        <v>13.326000000000001</v>
      </c>
      <c r="G638" s="485"/>
      <c r="H638" s="485"/>
      <c r="L638" s="709"/>
    </row>
    <row r="639" spans="1:12" s="36" customFormat="1" ht="22.5" outlineLevel="1" x14ac:dyDescent="0.2">
      <c r="A639" s="507">
        <v>189</v>
      </c>
      <c r="B639" s="508" t="s">
        <v>1915</v>
      </c>
      <c r="C639" s="503" t="s">
        <v>1990</v>
      </c>
      <c r="D639" s="503" t="s">
        <v>1991</v>
      </c>
      <c r="E639" s="503" t="s">
        <v>895</v>
      </c>
      <c r="F639" s="504">
        <v>6.0609999999999999</v>
      </c>
      <c r="G639" s="505"/>
      <c r="H639" s="506">
        <f>F639*G639</f>
        <v>0</v>
      </c>
      <c r="L639" s="709"/>
    </row>
    <row r="640" spans="1:12" s="36" customFormat="1" outlineLevel="1" x14ac:dyDescent="0.2">
      <c r="A640" s="482"/>
      <c r="B640" s="483"/>
      <c r="C640" s="483"/>
      <c r="D640" s="483" t="s">
        <v>1992</v>
      </c>
      <c r="E640" s="483"/>
      <c r="F640" s="484">
        <v>0.998</v>
      </c>
      <c r="G640" s="485"/>
      <c r="H640" s="485"/>
      <c r="L640" s="709"/>
    </row>
    <row r="641" spans="1:12" s="36" customFormat="1" outlineLevel="1" x14ac:dyDescent="0.2">
      <c r="A641" s="482"/>
      <c r="B641" s="483"/>
      <c r="C641" s="483"/>
      <c r="D641" s="483" t="s">
        <v>1993</v>
      </c>
      <c r="E641" s="483"/>
      <c r="F641" s="484">
        <v>1.3220000000000001</v>
      </c>
      <c r="G641" s="485"/>
      <c r="H641" s="485"/>
      <c r="L641" s="709"/>
    </row>
    <row r="642" spans="1:12" s="36" customFormat="1" outlineLevel="1" x14ac:dyDescent="0.2">
      <c r="A642" s="482"/>
      <c r="B642" s="483"/>
      <c r="C642" s="483"/>
      <c r="D642" s="483" t="s">
        <v>1994</v>
      </c>
      <c r="E642" s="483"/>
      <c r="F642" s="484">
        <v>0.76900000000000002</v>
      </c>
      <c r="G642" s="485"/>
      <c r="H642" s="485"/>
      <c r="L642" s="709"/>
    </row>
    <row r="643" spans="1:12" s="36" customFormat="1" outlineLevel="1" x14ac:dyDescent="0.2">
      <c r="A643" s="482"/>
      <c r="B643" s="483"/>
      <c r="C643" s="483"/>
      <c r="D643" s="483" t="s">
        <v>1995</v>
      </c>
      <c r="E643" s="483"/>
      <c r="F643" s="484">
        <v>0.14299999999999999</v>
      </c>
      <c r="G643" s="485"/>
      <c r="H643" s="485"/>
      <c r="L643" s="709"/>
    </row>
    <row r="644" spans="1:12" s="36" customFormat="1" ht="22.5" outlineLevel="1" x14ac:dyDescent="0.2">
      <c r="A644" s="482"/>
      <c r="B644" s="483"/>
      <c r="C644" s="483"/>
      <c r="D644" s="483" t="s">
        <v>1996</v>
      </c>
      <c r="E644" s="483"/>
      <c r="F644" s="484">
        <v>2.8290000000000002</v>
      </c>
      <c r="G644" s="485"/>
      <c r="H644" s="485"/>
      <c r="L644" s="709"/>
    </row>
    <row r="645" spans="1:12" s="36" customFormat="1" ht="22.5" outlineLevel="1" x14ac:dyDescent="0.2">
      <c r="A645" s="507">
        <v>190</v>
      </c>
      <c r="B645" s="508" t="s">
        <v>1915</v>
      </c>
      <c r="C645" s="503" t="s">
        <v>1997</v>
      </c>
      <c r="D645" s="503" t="s">
        <v>1998</v>
      </c>
      <c r="E645" s="503" t="s">
        <v>895</v>
      </c>
      <c r="F645" s="504">
        <v>94.710999999999999</v>
      </c>
      <c r="G645" s="505"/>
      <c r="H645" s="506">
        <f>F645*G645</f>
        <v>0</v>
      </c>
      <c r="L645" s="709"/>
    </row>
    <row r="646" spans="1:12" s="36" customFormat="1" ht="22.5" outlineLevel="1" x14ac:dyDescent="0.2">
      <c r="A646" s="482"/>
      <c r="B646" s="483"/>
      <c r="C646" s="483"/>
      <c r="D646" s="483" t="s">
        <v>2947</v>
      </c>
      <c r="E646" s="483"/>
      <c r="F646" s="484">
        <v>81.099999999999994</v>
      </c>
      <c r="G646" s="485"/>
      <c r="H646" s="485"/>
      <c r="L646" s="709"/>
    </row>
    <row r="647" spans="1:12" s="36" customFormat="1" outlineLevel="1" x14ac:dyDescent="0.2">
      <c r="A647" s="482"/>
      <c r="B647" s="483"/>
      <c r="C647" s="483"/>
      <c r="D647" s="483" t="s">
        <v>1999</v>
      </c>
      <c r="E647" s="483"/>
      <c r="F647" s="484">
        <v>3.2</v>
      </c>
      <c r="G647" s="485"/>
      <c r="H647" s="485"/>
      <c r="L647" s="709"/>
    </row>
    <row r="648" spans="1:12" s="36" customFormat="1" outlineLevel="1" x14ac:dyDescent="0.2">
      <c r="A648" s="482"/>
      <c r="B648" s="483"/>
      <c r="C648" s="483"/>
      <c r="D648" s="483" t="s">
        <v>2000</v>
      </c>
      <c r="E648" s="483"/>
      <c r="F648" s="484">
        <v>6.5410000000000004</v>
      </c>
      <c r="G648" s="485"/>
      <c r="H648" s="485"/>
      <c r="L648" s="709"/>
    </row>
    <row r="649" spans="1:12" s="36" customFormat="1" outlineLevel="1" x14ac:dyDescent="0.2">
      <c r="A649" s="482"/>
      <c r="B649" s="483"/>
      <c r="C649" s="483"/>
      <c r="D649" s="483" t="s">
        <v>2001</v>
      </c>
      <c r="E649" s="483"/>
      <c r="F649" s="484">
        <v>3.87</v>
      </c>
      <c r="G649" s="485"/>
      <c r="H649" s="485"/>
      <c r="L649" s="709"/>
    </row>
    <row r="650" spans="1:12" s="36" customFormat="1" ht="22.5" outlineLevel="1" x14ac:dyDescent="0.2">
      <c r="A650" s="507">
        <v>191</v>
      </c>
      <c r="B650" s="508" t="s">
        <v>1915</v>
      </c>
      <c r="C650" s="503" t="s">
        <v>2002</v>
      </c>
      <c r="D650" s="503" t="s">
        <v>2003</v>
      </c>
      <c r="E650" s="503" t="s">
        <v>895</v>
      </c>
      <c r="F650" s="504">
        <v>0.877</v>
      </c>
      <c r="G650" s="505"/>
      <c r="H650" s="506">
        <f>F650*G650</f>
        <v>0</v>
      </c>
      <c r="L650" s="709"/>
    </row>
    <row r="651" spans="1:12" s="36" customFormat="1" outlineLevel="1" x14ac:dyDescent="0.2">
      <c r="A651" s="482"/>
      <c r="B651" s="483"/>
      <c r="C651" s="483"/>
      <c r="D651" s="483" t="s">
        <v>2004</v>
      </c>
      <c r="E651" s="483"/>
      <c r="F651" s="484">
        <v>0.877</v>
      </c>
      <c r="G651" s="485"/>
      <c r="H651" s="485"/>
      <c r="L651" s="709"/>
    </row>
    <row r="652" spans="1:12" s="36" customFormat="1" ht="22.5" outlineLevel="1" x14ac:dyDescent="0.2">
      <c r="A652" s="507">
        <v>192</v>
      </c>
      <c r="B652" s="508" t="s">
        <v>1915</v>
      </c>
      <c r="C652" s="503" t="s">
        <v>2005</v>
      </c>
      <c r="D652" s="503" t="s">
        <v>2006</v>
      </c>
      <c r="E652" s="503" t="s">
        <v>261</v>
      </c>
      <c r="F652" s="504">
        <v>1185.0899999999999</v>
      </c>
      <c r="G652" s="505"/>
      <c r="H652" s="506">
        <f>F652*G652</f>
        <v>0</v>
      </c>
      <c r="L652" s="709"/>
    </row>
    <row r="653" spans="1:12" s="36" customFormat="1" ht="22.5" outlineLevel="1" x14ac:dyDescent="0.2">
      <c r="A653" s="482"/>
      <c r="B653" s="483"/>
      <c r="C653" s="483"/>
      <c r="D653" s="483" t="s">
        <v>2007</v>
      </c>
      <c r="E653" s="483"/>
      <c r="F653" s="484">
        <v>512.97</v>
      </c>
      <c r="G653" s="485"/>
      <c r="H653" s="485"/>
      <c r="L653" s="709"/>
    </row>
    <row r="654" spans="1:12" s="36" customFormat="1" ht="22.5" outlineLevel="1" x14ac:dyDescent="0.2">
      <c r="A654" s="482"/>
      <c r="B654" s="483"/>
      <c r="C654" s="483"/>
      <c r="D654" s="483" t="s">
        <v>2008</v>
      </c>
      <c r="E654" s="483"/>
      <c r="F654" s="484">
        <v>347.7</v>
      </c>
      <c r="G654" s="485"/>
      <c r="H654" s="485"/>
      <c r="L654" s="709"/>
    </row>
    <row r="655" spans="1:12" s="36" customFormat="1" outlineLevel="1" x14ac:dyDescent="0.2">
      <c r="A655" s="482"/>
      <c r="B655" s="483"/>
      <c r="C655" s="483"/>
      <c r="D655" s="483" t="s">
        <v>2009</v>
      </c>
      <c r="E655" s="483"/>
      <c r="F655" s="484">
        <v>129.72999999999999</v>
      </c>
      <c r="G655" s="485"/>
      <c r="H655" s="485"/>
      <c r="L655" s="709"/>
    </row>
    <row r="656" spans="1:12" s="36" customFormat="1" ht="33.75" outlineLevel="1" x14ac:dyDescent="0.2">
      <c r="A656" s="482"/>
      <c r="B656" s="483"/>
      <c r="C656" s="483"/>
      <c r="D656" s="483" t="s">
        <v>2010</v>
      </c>
      <c r="E656" s="483"/>
      <c r="F656" s="484">
        <v>91.69</v>
      </c>
      <c r="G656" s="485"/>
      <c r="H656" s="485"/>
      <c r="L656" s="709"/>
    </row>
    <row r="657" spans="1:12" s="36" customFormat="1" ht="33.75" outlineLevel="1" x14ac:dyDescent="0.2">
      <c r="A657" s="482"/>
      <c r="B657" s="483"/>
      <c r="C657" s="483"/>
      <c r="D657" s="483" t="s">
        <v>2011</v>
      </c>
      <c r="E657" s="483"/>
      <c r="F657" s="484">
        <v>82.07</v>
      </c>
      <c r="G657" s="485"/>
      <c r="H657" s="485"/>
      <c r="L657" s="709"/>
    </row>
    <row r="658" spans="1:12" s="36" customFormat="1" outlineLevel="1" x14ac:dyDescent="0.2">
      <c r="A658" s="482"/>
      <c r="B658" s="483"/>
      <c r="C658" s="483"/>
      <c r="D658" s="483" t="s">
        <v>2012</v>
      </c>
      <c r="E658" s="483"/>
      <c r="F658" s="484">
        <v>1.43</v>
      </c>
      <c r="G658" s="485"/>
      <c r="H658" s="485"/>
      <c r="L658" s="709"/>
    </row>
    <row r="659" spans="1:12" s="36" customFormat="1" outlineLevel="1" x14ac:dyDescent="0.2">
      <c r="A659" s="482"/>
      <c r="B659" s="483"/>
      <c r="C659" s="483"/>
      <c r="D659" s="483" t="s">
        <v>2013</v>
      </c>
      <c r="E659" s="483"/>
      <c r="F659" s="484">
        <v>19.5</v>
      </c>
      <c r="G659" s="485"/>
      <c r="H659" s="485"/>
      <c r="L659" s="709"/>
    </row>
    <row r="660" spans="1:12" s="36" customFormat="1" ht="22.5" outlineLevel="1" x14ac:dyDescent="0.2">
      <c r="A660" s="507">
        <v>193</v>
      </c>
      <c r="B660" s="508" t="s">
        <v>1915</v>
      </c>
      <c r="C660" s="503" t="s">
        <v>2014</v>
      </c>
      <c r="D660" s="503" t="s">
        <v>2015</v>
      </c>
      <c r="E660" s="503" t="s">
        <v>261</v>
      </c>
      <c r="F660" s="504">
        <v>1808.08</v>
      </c>
      <c r="G660" s="505"/>
      <c r="H660" s="506">
        <f>F660*G660</f>
        <v>0</v>
      </c>
      <c r="L660" s="709"/>
    </row>
    <row r="661" spans="1:12" s="36" customFormat="1" outlineLevel="1" x14ac:dyDescent="0.2">
      <c r="A661" s="482"/>
      <c r="B661" s="483"/>
      <c r="C661" s="483"/>
      <c r="D661" s="483" t="s">
        <v>2016</v>
      </c>
      <c r="E661" s="483"/>
      <c r="F661" s="484">
        <v>1808.08</v>
      </c>
      <c r="G661" s="485"/>
      <c r="H661" s="485"/>
      <c r="L661" s="709"/>
    </row>
    <row r="662" spans="1:12" s="36" customFormat="1" ht="22.5" outlineLevel="1" x14ac:dyDescent="0.2">
      <c r="A662" s="507">
        <v>194</v>
      </c>
      <c r="B662" s="508" t="s">
        <v>1915</v>
      </c>
      <c r="C662" s="503" t="s">
        <v>2017</v>
      </c>
      <c r="D662" s="503" t="s">
        <v>2018</v>
      </c>
      <c r="E662" s="503" t="s">
        <v>261</v>
      </c>
      <c r="F662" s="504">
        <v>86.59</v>
      </c>
      <c r="G662" s="505"/>
      <c r="H662" s="506">
        <f>F662*G662</f>
        <v>0</v>
      </c>
      <c r="L662" s="709"/>
    </row>
    <row r="663" spans="1:12" s="36" customFormat="1" outlineLevel="1" x14ac:dyDescent="0.2">
      <c r="A663" s="482"/>
      <c r="B663" s="483"/>
      <c r="C663" s="483"/>
      <c r="D663" s="483" t="s">
        <v>2019</v>
      </c>
      <c r="E663" s="483"/>
      <c r="F663" s="484">
        <v>86.59</v>
      </c>
      <c r="G663" s="485"/>
      <c r="H663" s="485"/>
      <c r="L663" s="709"/>
    </row>
    <row r="664" spans="1:12" s="36" customFormat="1" ht="22.5" outlineLevel="1" x14ac:dyDescent="0.2">
      <c r="A664" s="507">
        <v>195</v>
      </c>
      <c r="B664" s="508" t="s">
        <v>1915</v>
      </c>
      <c r="C664" s="503" t="s">
        <v>2020</v>
      </c>
      <c r="D664" s="503" t="s">
        <v>2021</v>
      </c>
      <c r="E664" s="503" t="s">
        <v>261</v>
      </c>
      <c r="F664" s="504">
        <v>104</v>
      </c>
      <c r="G664" s="505"/>
      <c r="H664" s="506">
        <f>F664*G664</f>
        <v>0</v>
      </c>
      <c r="L664" s="709"/>
    </row>
    <row r="665" spans="1:12" s="36" customFormat="1" outlineLevel="1" x14ac:dyDescent="0.2">
      <c r="A665" s="482"/>
      <c r="B665" s="483"/>
      <c r="C665" s="483"/>
      <c r="D665" s="483" t="s">
        <v>2022</v>
      </c>
      <c r="E665" s="483"/>
      <c r="F665" s="484">
        <v>104</v>
      </c>
      <c r="G665" s="485"/>
      <c r="H665" s="485"/>
      <c r="L665" s="709"/>
    </row>
    <row r="666" spans="1:12" s="36" customFormat="1" outlineLevel="1" x14ac:dyDescent="0.2">
      <c r="A666" s="507">
        <v>196</v>
      </c>
      <c r="B666" s="508" t="s">
        <v>1915</v>
      </c>
      <c r="C666" s="503" t="s">
        <v>2023</v>
      </c>
      <c r="D666" s="503" t="s">
        <v>2024</v>
      </c>
      <c r="E666" s="503" t="s">
        <v>895</v>
      </c>
      <c r="F666" s="504">
        <v>22.568999999999999</v>
      </c>
      <c r="G666" s="505"/>
      <c r="H666" s="506">
        <f>F666*G666</f>
        <v>0</v>
      </c>
      <c r="L666" s="709"/>
    </row>
    <row r="667" spans="1:12" s="36" customFormat="1" outlineLevel="1" x14ac:dyDescent="0.2">
      <c r="A667" s="482"/>
      <c r="B667" s="483"/>
      <c r="C667" s="483"/>
      <c r="D667" s="483" t="s">
        <v>2025</v>
      </c>
      <c r="E667" s="483"/>
      <c r="F667" s="484">
        <v>5.84</v>
      </c>
      <c r="G667" s="485"/>
      <c r="H667" s="485"/>
      <c r="L667" s="709"/>
    </row>
    <row r="668" spans="1:12" s="36" customFormat="1" outlineLevel="1" x14ac:dyDescent="0.2">
      <c r="A668" s="482"/>
      <c r="B668" s="483"/>
      <c r="C668" s="483"/>
      <c r="D668" s="483" t="s">
        <v>2026</v>
      </c>
      <c r="E668" s="483"/>
      <c r="F668" s="484">
        <v>4.2290000000000001</v>
      </c>
      <c r="G668" s="485"/>
      <c r="H668" s="485"/>
      <c r="L668" s="709"/>
    </row>
    <row r="669" spans="1:12" s="36" customFormat="1" outlineLevel="1" x14ac:dyDescent="0.2">
      <c r="A669" s="482"/>
      <c r="B669" s="483"/>
      <c r="C669" s="483"/>
      <c r="D669" s="483" t="s">
        <v>2027</v>
      </c>
      <c r="E669" s="483"/>
      <c r="F669" s="484">
        <v>12.5</v>
      </c>
      <c r="G669" s="485"/>
      <c r="H669" s="485"/>
      <c r="L669" s="709"/>
    </row>
    <row r="670" spans="1:12" s="36" customFormat="1" outlineLevel="1" x14ac:dyDescent="0.2">
      <c r="A670" s="507">
        <v>197</v>
      </c>
      <c r="B670" s="508" t="s">
        <v>1915</v>
      </c>
      <c r="C670" s="503" t="s">
        <v>2028</v>
      </c>
      <c r="D670" s="503" t="s">
        <v>2029</v>
      </c>
      <c r="E670" s="503" t="s">
        <v>895</v>
      </c>
      <c r="F670" s="504">
        <v>4.8</v>
      </c>
      <c r="G670" s="505"/>
      <c r="H670" s="506">
        <f>F670*G670</f>
        <v>0</v>
      </c>
      <c r="L670" s="709"/>
    </row>
    <row r="671" spans="1:12" s="36" customFormat="1" outlineLevel="1" x14ac:dyDescent="0.2">
      <c r="A671" s="482"/>
      <c r="B671" s="483"/>
      <c r="C671" s="483"/>
      <c r="D671" s="483" t="s">
        <v>2030</v>
      </c>
      <c r="E671" s="483"/>
      <c r="F671" s="484">
        <v>4.8</v>
      </c>
      <c r="G671" s="485"/>
      <c r="H671" s="485"/>
      <c r="L671" s="709"/>
    </row>
    <row r="672" spans="1:12" s="36" customFormat="1" ht="22.5" outlineLevel="1" x14ac:dyDescent="0.2">
      <c r="A672" s="507">
        <v>198</v>
      </c>
      <c r="B672" s="508" t="s">
        <v>1915</v>
      </c>
      <c r="C672" s="503" t="s">
        <v>2031</v>
      </c>
      <c r="D672" s="503" t="s">
        <v>2032</v>
      </c>
      <c r="E672" s="503" t="s">
        <v>261</v>
      </c>
      <c r="F672" s="504">
        <v>20.8</v>
      </c>
      <c r="G672" s="505"/>
      <c r="H672" s="506">
        <f>F672*G672</f>
        <v>0</v>
      </c>
      <c r="L672" s="709"/>
    </row>
    <row r="673" spans="1:12" s="36" customFormat="1" outlineLevel="1" x14ac:dyDescent="0.2">
      <c r="A673" s="482"/>
      <c r="B673" s="483"/>
      <c r="C673" s="483"/>
      <c r="D673" s="483" t="s">
        <v>2033</v>
      </c>
      <c r="E673" s="483"/>
      <c r="F673" s="484">
        <v>20.8</v>
      </c>
      <c r="G673" s="485"/>
      <c r="H673" s="485"/>
      <c r="L673" s="709"/>
    </row>
    <row r="674" spans="1:12" s="36" customFormat="1" outlineLevel="1" x14ac:dyDescent="0.2">
      <c r="A674" s="507">
        <v>199</v>
      </c>
      <c r="B674" s="508" t="s">
        <v>1915</v>
      </c>
      <c r="C674" s="503" t="s">
        <v>2034</v>
      </c>
      <c r="D674" s="503" t="s">
        <v>2035</v>
      </c>
      <c r="E674" s="503" t="s">
        <v>261</v>
      </c>
      <c r="F674" s="504">
        <v>2.4</v>
      </c>
      <c r="G674" s="505"/>
      <c r="H674" s="506">
        <f>F674*G674</f>
        <v>0</v>
      </c>
      <c r="L674" s="709"/>
    </row>
    <row r="675" spans="1:12" s="36" customFormat="1" outlineLevel="1" x14ac:dyDescent="0.2">
      <c r="A675" s="482"/>
      <c r="B675" s="483"/>
      <c r="C675" s="483"/>
      <c r="D675" s="483" t="s">
        <v>2036</v>
      </c>
      <c r="E675" s="483"/>
      <c r="F675" s="484">
        <v>2.4</v>
      </c>
      <c r="G675" s="485"/>
      <c r="H675" s="485"/>
      <c r="L675" s="709"/>
    </row>
    <row r="676" spans="1:12" s="36" customFormat="1" outlineLevel="1" x14ac:dyDescent="0.2">
      <c r="A676" s="507">
        <v>200</v>
      </c>
      <c r="B676" s="508" t="s">
        <v>1915</v>
      </c>
      <c r="C676" s="503" t="s">
        <v>2037</v>
      </c>
      <c r="D676" s="503" t="s">
        <v>2038</v>
      </c>
      <c r="E676" s="503" t="s">
        <v>261</v>
      </c>
      <c r="F676" s="504">
        <v>3.2</v>
      </c>
      <c r="G676" s="505"/>
      <c r="H676" s="506">
        <f>F676*G676</f>
        <v>0</v>
      </c>
      <c r="L676" s="709"/>
    </row>
    <row r="677" spans="1:12" s="36" customFormat="1" outlineLevel="1" x14ac:dyDescent="0.2">
      <c r="A677" s="482"/>
      <c r="B677" s="483"/>
      <c r="C677" s="483"/>
      <c r="D677" s="483" t="s">
        <v>2039</v>
      </c>
      <c r="E677" s="483"/>
      <c r="F677" s="484">
        <v>3.2</v>
      </c>
      <c r="G677" s="485"/>
      <c r="H677" s="485"/>
      <c r="L677" s="709"/>
    </row>
    <row r="678" spans="1:12" s="36" customFormat="1" ht="22.5" outlineLevel="1" x14ac:dyDescent="0.2">
      <c r="A678" s="507">
        <v>201</v>
      </c>
      <c r="B678" s="508" t="s">
        <v>1915</v>
      </c>
      <c r="C678" s="503" t="s">
        <v>2040</v>
      </c>
      <c r="D678" s="503" t="s">
        <v>2041</v>
      </c>
      <c r="E678" s="503" t="s">
        <v>896</v>
      </c>
      <c r="F678" s="504">
        <v>1</v>
      </c>
      <c r="G678" s="505"/>
      <c r="H678" s="506">
        <f>F678*G678</f>
        <v>0</v>
      </c>
      <c r="L678" s="709"/>
    </row>
    <row r="679" spans="1:12" s="36" customFormat="1" outlineLevel="1" x14ac:dyDescent="0.2">
      <c r="A679" s="482"/>
      <c r="B679" s="483"/>
      <c r="C679" s="483"/>
      <c r="D679" s="483" t="s">
        <v>2042</v>
      </c>
      <c r="E679" s="483"/>
      <c r="F679" s="484">
        <v>1</v>
      </c>
      <c r="G679" s="485"/>
      <c r="H679" s="485"/>
      <c r="L679" s="709"/>
    </row>
    <row r="680" spans="1:12" s="36" customFormat="1" ht="22.5" outlineLevel="1" x14ac:dyDescent="0.2">
      <c r="A680" s="507">
        <v>202</v>
      </c>
      <c r="B680" s="508" t="s">
        <v>1915</v>
      </c>
      <c r="C680" s="503" t="s">
        <v>2043</v>
      </c>
      <c r="D680" s="503" t="s">
        <v>2044</v>
      </c>
      <c r="E680" s="503" t="s">
        <v>896</v>
      </c>
      <c r="F680" s="504">
        <v>1</v>
      </c>
      <c r="G680" s="505"/>
      <c r="H680" s="506">
        <f>F680*G680</f>
        <v>0</v>
      </c>
      <c r="L680" s="709"/>
    </row>
    <row r="681" spans="1:12" s="36" customFormat="1" outlineLevel="1" x14ac:dyDescent="0.2">
      <c r="A681" s="482"/>
      <c r="B681" s="483"/>
      <c r="C681" s="483"/>
      <c r="D681" s="483" t="s">
        <v>2042</v>
      </c>
      <c r="E681" s="483"/>
      <c r="F681" s="484">
        <v>1</v>
      </c>
      <c r="G681" s="485"/>
      <c r="H681" s="485"/>
      <c r="L681" s="709"/>
    </row>
    <row r="682" spans="1:12" s="36" customFormat="1" outlineLevel="1" x14ac:dyDescent="0.2">
      <c r="A682" s="507">
        <v>203</v>
      </c>
      <c r="B682" s="508" t="s">
        <v>1915</v>
      </c>
      <c r="C682" s="503" t="s">
        <v>2045</v>
      </c>
      <c r="D682" s="503" t="s">
        <v>2046</v>
      </c>
      <c r="E682" s="503" t="s">
        <v>623</v>
      </c>
      <c r="F682" s="504">
        <v>0.85</v>
      </c>
      <c r="G682" s="505"/>
      <c r="H682" s="506">
        <f>F682*G682</f>
        <v>0</v>
      </c>
      <c r="L682" s="709"/>
    </row>
    <row r="683" spans="1:12" s="36" customFormat="1" ht="81" customHeight="1" outlineLevel="1" x14ac:dyDescent="0.2">
      <c r="A683" s="507">
        <v>356</v>
      </c>
      <c r="B683" s="508"/>
      <c r="C683" s="755" t="s">
        <v>3001</v>
      </c>
      <c r="D683" s="755" t="s">
        <v>3230</v>
      </c>
      <c r="E683" s="755" t="s">
        <v>801</v>
      </c>
      <c r="F683" s="504">
        <v>1</v>
      </c>
      <c r="G683" s="505"/>
      <c r="H683" s="506">
        <f>F683*G683</f>
        <v>0</v>
      </c>
      <c r="K683" s="837" t="s">
        <v>3229</v>
      </c>
      <c r="L683" s="709"/>
    </row>
    <row r="684" spans="1:12" s="36" customFormat="1" ht="22.5" outlineLevel="1" x14ac:dyDescent="0.2">
      <c r="A684" s="507">
        <v>204</v>
      </c>
      <c r="B684" s="508" t="s">
        <v>1915</v>
      </c>
      <c r="C684" s="503" t="s">
        <v>2047</v>
      </c>
      <c r="D684" s="503" t="s">
        <v>2048</v>
      </c>
      <c r="E684" s="503" t="s">
        <v>261</v>
      </c>
      <c r="F684" s="504">
        <v>50</v>
      </c>
      <c r="G684" s="505"/>
      <c r="H684" s="506">
        <f>F684*G684</f>
        <v>0</v>
      </c>
      <c r="L684" s="709"/>
    </row>
    <row r="685" spans="1:12" s="36" customFormat="1" outlineLevel="1" x14ac:dyDescent="0.2">
      <c r="A685" s="482"/>
      <c r="B685" s="483"/>
      <c r="C685" s="483"/>
      <c r="D685" s="483" t="s">
        <v>2049</v>
      </c>
      <c r="E685" s="483"/>
      <c r="F685" s="484">
        <v>50</v>
      </c>
      <c r="G685" s="485"/>
      <c r="H685" s="485"/>
      <c r="L685" s="709"/>
    </row>
    <row r="686" spans="1:12" s="36" customFormat="1" ht="22.5" outlineLevel="1" x14ac:dyDescent="0.2">
      <c r="A686" s="507">
        <v>205</v>
      </c>
      <c r="B686" s="508" t="s">
        <v>1915</v>
      </c>
      <c r="C686" s="503" t="s">
        <v>2050</v>
      </c>
      <c r="D686" s="503" t="s">
        <v>2051</v>
      </c>
      <c r="E686" s="503" t="s">
        <v>261</v>
      </c>
      <c r="F686" s="504">
        <v>54.99</v>
      </c>
      <c r="G686" s="505"/>
      <c r="H686" s="506">
        <f>F686*G686</f>
        <v>0</v>
      </c>
      <c r="L686" s="709"/>
    </row>
    <row r="687" spans="1:12" s="36" customFormat="1" outlineLevel="1" x14ac:dyDescent="0.2">
      <c r="A687" s="482"/>
      <c r="B687" s="483"/>
      <c r="C687" s="483"/>
      <c r="D687" s="483" t="s">
        <v>2052</v>
      </c>
      <c r="E687" s="483"/>
      <c r="F687" s="484">
        <v>18.329999999999998</v>
      </c>
      <c r="G687" s="485"/>
      <c r="H687" s="485"/>
      <c r="L687" s="709"/>
    </row>
    <row r="688" spans="1:12" s="36" customFormat="1" outlineLevel="1" x14ac:dyDescent="0.2">
      <c r="A688" s="482"/>
      <c r="B688" s="483"/>
      <c r="C688" s="483"/>
      <c r="D688" s="483" t="s">
        <v>2053</v>
      </c>
      <c r="E688" s="483"/>
      <c r="F688" s="484">
        <v>18.329999999999998</v>
      </c>
      <c r="G688" s="485"/>
      <c r="H688" s="485"/>
      <c r="L688" s="709"/>
    </row>
    <row r="689" spans="1:12" s="36" customFormat="1" outlineLevel="1" x14ac:dyDescent="0.2">
      <c r="A689" s="482"/>
      <c r="B689" s="483"/>
      <c r="C689" s="483"/>
      <c r="D689" s="483" t="s">
        <v>2054</v>
      </c>
      <c r="E689" s="483"/>
      <c r="F689" s="484">
        <v>18.329999999999998</v>
      </c>
      <c r="G689" s="485"/>
      <c r="H689" s="485"/>
      <c r="L689" s="709"/>
    </row>
    <row r="690" spans="1:12" s="36" customFormat="1" ht="13.5" outlineLevel="1" thickBot="1" x14ac:dyDescent="0.25">
      <c r="A690" s="507">
        <v>206</v>
      </c>
      <c r="B690" s="508" t="s">
        <v>1915</v>
      </c>
      <c r="C690" s="503" t="s">
        <v>2055</v>
      </c>
      <c r="D690" s="503" t="s">
        <v>2056</v>
      </c>
      <c r="E690" s="503" t="s">
        <v>895</v>
      </c>
      <c r="F690" s="504">
        <v>15.609</v>
      </c>
      <c r="G690" s="505"/>
      <c r="H690" s="506">
        <f>F690*G690</f>
        <v>0</v>
      </c>
      <c r="L690" s="709"/>
    </row>
    <row r="691" spans="1:12" s="36" customFormat="1" outlineLevel="1" x14ac:dyDescent="0.2">
      <c r="A691" s="721"/>
      <c r="B691" s="721"/>
      <c r="C691" s="717"/>
      <c r="D691" s="722" t="s">
        <v>1591</v>
      </c>
      <c r="E691" s="717"/>
      <c r="F691" s="718"/>
      <c r="G691" s="719"/>
      <c r="H691" s="719"/>
      <c r="L691" s="709"/>
    </row>
    <row r="692" spans="1:12" s="36" customFormat="1" outlineLevel="1" x14ac:dyDescent="0.2">
      <c r="A692" s="712"/>
      <c r="B692" s="716"/>
      <c r="C692" s="721"/>
      <c r="D692" s="713" t="s">
        <v>2057</v>
      </c>
      <c r="E692" s="713"/>
      <c r="F692" s="714">
        <v>6.4000000000000001E-2</v>
      </c>
      <c r="G692" s="715"/>
      <c r="H692" s="715"/>
      <c r="L692" s="709"/>
    </row>
    <row r="693" spans="1:12" s="36" customFormat="1" outlineLevel="1" x14ac:dyDescent="0.2">
      <c r="A693" s="716"/>
      <c r="B693" s="717"/>
      <c r="C693" s="717"/>
      <c r="D693" s="717" t="s">
        <v>1525</v>
      </c>
      <c r="E693" s="717"/>
      <c r="F693" s="718"/>
      <c r="G693" s="719"/>
      <c r="H693" s="719"/>
      <c r="L693" s="709"/>
    </row>
    <row r="694" spans="1:12" s="36" customFormat="1" ht="13.5" outlineLevel="1" thickBot="1" x14ac:dyDescent="0.25">
      <c r="A694" s="712"/>
      <c r="B694" s="713"/>
      <c r="C694" s="713"/>
      <c r="D694" s="483" t="s">
        <v>2058</v>
      </c>
      <c r="E694" s="713"/>
      <c r="F694" s="714">
        <v>15.545</v>
      </c>
      <c r="G694" s="715"/>
      <c r="H694" s="715"/>
      <c r="L694" s="709"/>
    </row>
    <row r="695" spans="1:12" s="36" customFormat="1" ht="13.5" thickBot="1" x14ac:dyDescent="0.25">
      <c r="A695" s="743"/>
      <c r="B695" s="744"/>
      <c r="C695" s="744" t="s">
        <v>2059</v>
      </c>
      <c r="D695" s="744" t="s">
        <v>2060</v>
      </c>
      <c r="E695" s="744"/>
      <c r="F695" s="745"/>
      <c r="G695" s="746"/>
      <c r="H695" s="747">
        <f>SUM(H696:H706)</f>
        <v>0</v>
      </c>
      <c r="L695" s="709"/>
    </row>
    <row r="696" spans="1:12" s="36" customFormat="1" ht="22.5" outlineLevel="1" x14ac:dyDescent="0.2">
      <c r="A696" s="507">
        <v>207</v>
      </c>
      <c r="B696" s="508" t="s">
        <v>1915</v>
      </c>
      <c r="C696" s="503" t="s">
        <v>2849</v>
      </c>
      <c r="D696" s="503" t="s">
        <v>2850</v>
      </c>
      <c r="E696" s="503" t="s">
        <v>623</v>
      </c>
      <c r="F696" s="504">
        <v>1512.5920000000001</v>
      </c>
      <c r="G696" s="505"/>
      <c r="H696" s="506">
        <f>F696*G696</f>
        <v>0</v>
      </c>
      <c r="L696" s="709"/>
    </row>
    <row r="697" spans="1:12" s="36" customFormat="1" outlineLevel="1" x14ac:dyDescent="0.2">
      <c r="A697" s="507">
        <v>208</v>
      </c>
      <c r="B697" s="508" t="s">
        <v>1915</v>
      </c>
      <c r="C697" s="503" t="s">
        <v>2851</v>
      </c>
      <c r="D697" s="503" t="s">
        <v>2852</v>
      </c>
      <c r="E697" s="503" t="s">
        <v>897</v>
      </c>
      <c r="F697" s="504">
        <v>18</v>
      </c>
      <c r="G697" s="505"/>
      <c r="H697" s="506">
        <f>F697*G697</f>
        <v>0</v>
      </c>
      <c r="L697" s="709"/>
    </row>
    <row r="698" spans="1:12" s="36" customFormat="1" ht="22.5" outlineLevel="1" x14ac:dyDescent="0.2">
      <c r="A698" s="507">
        <v>209</v>
      </c>
      <c r="B698" s="508" t="s">
        <v>1915</v>
      </c>
      <c r="C698" s="503" t="s">
        <v>2061</v>
      </c>
      <c r="D698" s="503" t="s">
        <v>2062</v>
      </c>
      <c r="E698" s="503" t="s">
        <v>623</v>
      </c>
      <c r="F698" s="504">
        <v>1512.5920000000001</v>
      </c>
      <c r="G698" s="505"/>
      <c r="H698" s="506">
        <f>F698*G698</f>
        <v>0</v>
      </c>
      <c r="L698" s="709"/>
    </row>
    <row r="699" spans="1:12" s="36" customFormat="1" ht="45" outlineLevel="1" x14ac:dyDescent="0.2">
      <c r="A699" s="507">
        <v>210</v>
      </c>
      <c r="B699" s="508" t="s">
        <v>1915</v>
      </c>
      <c r="C699" s="503" t="s">
        <v>2063</v>
      </c>
      <c r="D699" s="755" t="s">
        <v>3106</v>
      </c>
      <c r="E699" s="503" t="s">
        <v>623</v>
      </c>
      <c r="F699" s="504">
        <f>F698</f>
        <v>1512.5920000000001</v>
      </c>
      <c r="G699" s="505"/>
      <c r="H699" s="506">
        <f>F699*G699</f>
        <v>0</v>
      </c>
      <c r="K699" s="831">
        <v>42416</v>
      </c>
      <c r="L699" s="709"/>
    </row>
    <row r="700" spans="1:12" s="36" customFormat="1" outlineLevel="1" x14ac:dyDescent="0.2">
      <c r="A700" s="482"/>
      <c r="B700" s="483"/>
      <c r="C700" s="483"/>
      <c r="D700" s="483"/>
      <c r="E700" s="483"/>
      <c r="F700" s="484"/>
      <c r="G700" s="485"/>
      <c r="H700" s="485"/>
      <c r="L700" s="709"/>
    </row>
    <row r="701" spans="1:12" s="36" customFormat="1" ht="22.5" outlineLevel="1" x14ac:dyDescent="0.2">
      <c r="A701" s="507">
        <v>211</v>
      </c>
      <c r="B701" s="508" t="s">
        <v>1915</v>
      </c>
      <c r="C701" s="503" t="s">
        <v>2064</v>
      </c>
      <c r="D701" s="503" t="s">
        <v>2065</v>
      </c>
      <c r="E701" s="503" t="s">
        <v>623</v>
      </c>
      <c r="F701" s="504">
        <v>300</v>
      </c>
      <c r="G701" s="505"/>
      <c r="H701" s="506">
        <f>F701*G701</f>
        <v>0</v>
      </c>
      <c r="L701" s="709"/>
    </row>
    <row r="702" spans="1:12" s="36" customFormat="1" outlineLevel="1" x14ac:dyDescent="0.2">
      <c r="A702" s="482"/>
      <c r="B702" s="483"/>
      <c r="C702" s="483"/>
      <c r="D702" s="483" t="s">
        <v>2066</v>
      </c>
      <c r="E702" s="483"/>
      <c r="F702" s="484">
        <v>300</v>
      </c>
      <c r="G702" s="485"/>
      <c r="H702" s="485"/>
      <c r="L702" s="709"/>
    </row>
    <row r="703" spans="1:12" s="36" customFormat="1" ht="22.5" outlineLevel="1" x14ac:dyDescent="0.2">
      <c r="A703" s="507">
        <v>212</v>
      </c>
      <c r="B703" s="508" t="s">
        <v>1915</v>
      </c>
      <c r="C703" s="503" t="s">
        <v>2067</v>
      </c>
      <c r="D703" s="503" t="s">
        <v>2068</v>
      </c>
      <c r="E703" s="503" t="s">
        <v>623</v>
      </c>
      <c r="F703" s="504">
        <v>750</v>
      </c>
      <c r="G703" s="505"/>
      <c r="H703" s="506">
        <f>F703*G703</f>
        <v>0</v>
      </c>
      <c r="L703" s="709"/>
    </row>
    <row r="704" spans="1:12" s="36" customFormat="1" ht="22.5" outlineLevel="1" x14ac:dyDescent="0.2">
      <c r="A704" s="507">
        <v>213</v>
      </c>
      <c r="B704" s="508" t="s">
        <v>1915</v>
      </c>
      <c r="C704" s="503" t="s">
        <v>2069</v>
      </c>
      <c r="D704" s="503" t="s">
        <v>2070</v>
      </c>
      <c r="E704" s="503" t="s">
        <v>623</v>
      </c>
      <c r="F704" s="504">
        <v>15</v>
      </c>
      <c r="G704" s="505"/>
      <c r="H704" s="506">
        <f>F704*G704</f>
        <v>0</v>
      </c>
      <c r="L704" s="709"/>
    </row>
    <row r="705" spans="1:14" s="36" customFormat="1" outlineLevel="1" x14ac:dyDescent="0.2">
      <c r="A705" s="482"/>
      <c r="B705" s="483"/>
      <c r="C705" s="483"/>
      <c r="D705" s="483" t="s">
        <v>2071</v>
      </c>
      <c r="E705" s="483"/>
      <c r="F705" s="484">
        <v>15</v>
      </c>
      <c r="G705" s="485"/>
      <c r="H705" s="485"/>
      <c r="L705" s="709"/>
    </row>
    <row r="706" spans="1:14" s="36" customFormat="1" ht="22.5" outlineLevel="1" x14ac:dyDescent="0.2">
      <c r="A706" s="507">
        <v>214</v>
      </c>
      <c r="B706" s="508" t="s">
        <v>1915</v>
      </c>
      <c r="C706" s="503" t="s">
        <v>2072</v>
      </c>
      <c r="D706" s="503" t="s">
        <v>2073</v>
      </c>
      <c r="E706" s="503" t="s">
        <v>623</v>
      </c>
      <c r="F706" s="504">
        <f>F707</f>
        <v>447.5920000000001</v>
      </c>
      <c r="G706" s="505"/>
      <c r="H706" s="506">
        <f>F706*G706</f>
        <v>0</v>
      </c>
      <c r="L706" s="709"/>
    </row>
    <row r="707" spans="1:14" s="36" customFormat="1" ht="13.5" outlineLevel="1" thickBot="1" x14ac:dyDescent="0.25">
      <c r="A707" s="482"/>
      <c r="B707" s="483"/>
      <c r="C707" s="483"/>
      <c r="D707" s="723">
        <f>F698-750-300-15</f>
        <v>447.5920000000001</v>
      </c>
      <c r="E707" s="483"/>
      <c r="F707" s="484">
        <f>D707</f>
        <v>447.5920000000001</v>
      </c>
      <c r="G707" s="485"/>
      <c r="H707" s="485"/>
      <c r="L707" s="709"/>
    </row>
    <row r="708" spans="1:14" s="36" customFormat="1" ht="13.5" thickBot="1" x14ac:dyDescent="0.25">
      <c r="A708" s="743"/>
      <c r="B708" s="744"/>
      <c r="C708" s="744" t="s">
        <v>2074</v>
      </c>
      <c r="D708" s="744" t="s">
        <v>2075</v>
      </c>
      <c r="E708" s="744"/>
      <c r="F708" s="745"/>
      <c r="G708" s="746"/>
      <c r="H708" s="747">
        <f>SUM(H709)</f>
        <v>0</v>
      </c>
      <c r="L708" s="709"/>
    </row>
    <row r="709" spans="1:14" s="36" customFormat="1" outlineLevel="1" x14ac:dyDescent="0.2">
      <c r="A709" s="785">
        <v>215</v>
      </c>
      <c r="B709" s="786" t="s">
        <v>1440</v>
      </c>
      <c r="C709" s="755" t="s">
        <v>2076</v>
      </c>
      <c r="D709" s="755" t="s">
        <v>2077</v>
      </c>
      <c r="E709" s="755" t="s">
        <v>623</v>
      </c>
      <c r="F709" s="787">
        <v>2309.404</v>
      </c>
      <c r="G709" s="505"/>
      <c r="H709" s="506">
        <f>F709*G709</f>
        <v>0</v>
      </c>
      <c r="L709" s="794" t="s">
        <v>3038</v>
      </c>
      <c r="N709" s="795" t="s">
        <v>3039</v>
      </c>
    </row>
    <row r="710" spans="1:14" s="36" customFormat="1" ht="15.75" thickBot="1" x14ac:dyDescent="0.3">
      <c r="A710" s="499"/>
      <c r="B710" s="500"/>
      <c r="C710" s="500" t="s">
        <v>4</v>
      </c>
      <c r="D710" s="500" t="s">
        <v>2078</v>
      </c>
      <c r="E710" s="500"/>
      <c r="F710" s="501"/>
      <c r="G710" s="502"/>
      <c r="H710" s="502">
        <f>H711+H756+H775+H846+H862+H869+H900+H930+H940+H944+H957+H968+H974+H992+H1007+H1013+H1023+H1032</f>
        <v>0</v>
      </c>
      <c r="L710" s="709"/>
    </row>
    <row r="711" spans="1:14" s="36" customFormat="1" ht="14.25" thickTop="1" thickBot="1" x14ac:dyDescent="0.25">
      <c r="A711" s="743"/>
      <c r="B711" s="744"/>
      <c r="C711" s="744" t="s">
        <v>2079</v>
      </c>
      <c r="D711" s="744" t="s">
        <v>2080</v>
      </c>
      <c r="E711" s="744"/>
      <c r="F711" s="745"/>
      <c r="G711" s="746"/>
      <c r="H711" s="747">
        <f>SUM(H712:H755)</f>
        <v>0</v>
      </c>
      <c r="L711" s="709"/>
    </row>
    <row r="712" spans="1:14" s="36" customFormat="1" ht="22.5" outlineLevel="1" x14ac:dyDescent="0.2">
      <c r="A712" s="507">
        <v>216</v>
      </c>
      <c r="B712" s="508" t="s">
        <v>2079</v>
      </c>
      <c r="C712" s="503" t="s">
        <v>2081</v>
      </c>
      <c r="D712" s="503" t="s">
        <v>2082</v>
      </c>
      <c r="E712" s="503" t="s">
        <v>261</v>
      </c>
      <c r="F712" s="504">
        <v>482.52600000000001</v>
      </c>
      <c r="G712" s="725"/>
      <c r="H712" s="506">
        <f>F712*G712</f>
        <v>0</v>
      </c>
      <c r="L712" s="709"/>
    </row>
    <row r="713" spans="1:14" s="36" customFormat="1" outlineLevel="1" x14ac:dyDescent="0.2">
      <c r="A713" s="482"/>
      <c r="B713" s="483"/>
      <c r="C713" s="483"/>
      <c r="D713" s="483" t="s">
        <v>2083</v>
      </c>
      <c r="E713" s="483"/>
      <c r="F713" s="484">
        <v>40</v>
      </c>
      <c r="G713" s="485"/>
      <c r="H713" s="485"/>
      <c r="L713" s="709"/>
    </row>
    <row r="714" spans="1:14" s="36" customFormat="1" outlineLevel="1" x14ac:dyDescent="0.2">
      <c r="A714" s="482"/>
      <c r="B714" s="483"/>
      <c r="C714" s="483"/>
      <c r="D714" s="483" t="s">
        <v>2084</v>
      </c>
      <c r="E714" s="483"/>
      <c r="F714" s="484">
        <v>442.52600000000001</v>
      </c>
      <c r="G714" s="485"/>
      <c r="H714" s="485"/>
      <c r="L714" s="709"/>
    </row>
    <row r="715" spans="1:14" s="36" customFormat="1" outlineLevel="1" x14ac:dyDescent="0.2">
      <c r="A715" s="511">
        <v>217</v>
      </c>
      <c r="B715" s="512" t="s">
        <v>2085</v>
      </c>
      <c r="C715" s="513" t="s">
        <v>2086</v>
      </c>
      <c r="D715" s="513" t="s">
        <v>2087</v>
      </c>
      <c r="E715" s="513" t="s">
        <v>623</v>
      </c>
      <c r="F715" s="514">
        <v>0.14499999999999999</v>
      </c>
      <c r="G715" s="720"/>
      <c r="H715" s="515">
        <f>F715*G715</f>
        <v>0</v>
      </c>
      <c r="L715" s="709"/>
    </row>
    <row r="716" spans="1:14" s="36" customFormat="1" outlineLevel="1" x14ac:dyDescent="0.2">
      <c r="A716" s="486"/>
      <c r="B716" s="487"/>
      <c r="C716" s="487"/>
      <c r="D716" s="487" t="s">
        <v>2088</v>
      </c>
      <c r="E716" s="487"/>
      <c r="F716" s="488">
        <v>0.14499999999999999</v>
      </c>
      <c r="G716" s="489"/>
      <c r="H716" s="489"/>
      <c r="L716" s="709"/>
    </row>
    <row r="717" spans="1:14" s="36" customFormat="1" ht="22.5" outlineLevel="1" x14ac:dyDescent="0.2">
      <c r="A717" s="507">
        <v>218</v>
      </c>
      <c r="B717" s="508" t="s">
        <v>2079</v>
      </c>
      <c r="C717" s="503" t="s">
        <v>2089</v>
      </c>
      <c r="D717" s="503" t="s">
        <v>2090</v>
      </c>
      <c r="E717" s="503" t="s">
        <v>261</v>
      </c>
      <c r="F717" s="504">
        <v>147.34</v>
      </c>
      <c r="G717" s="725"/>
      <c r="H717" s="506">
        <f>F717*G717</f>
        <v>0</v>
      </c>
      <c r="L717" s="709"/>
    </row>
    <row r="718" spans="1:14" s="36" customFormat="1" outlineLevel="1" x14ac:dyDescent="0.2">
      <c r="A718" s="482"/>
      <c r="B718" s="483"/>
      <c r="C718" s="483"/>
      <c r="D718" s="483" t="s">
        <v>2091</v>
      </c>
      <c r="E718" s="483"/>
      <c r="F718" s="484">
        <v>43.4</v>
      </c>
      <c r="G718" s="485"/>
      <c r="H718" s="485"/>
      <c r="L718" s="709"/>
    </row>
    <row r="719" spans="1:14" s="36" customFormat="1" outlineLevel="1" x14ac:dyDescent="0.2">
      <c r="A719" s="482"/>
      <c r="B719" s="483"/>
      <c r="C719" s="483"/>
      <c r="D719" s="483" t="s">
        <v>2092</v>
      </c>
      <c r="E719" s="483"/>
      <c r="F719" s="484">
        <v>103.94</v>
      </c>
      <c r="G719" s="485"/>
      <c r="H719" s="485"/>
      <c r="L719" s="709"/>
    </row>
    <row r="720" spans="1:14" s="36" customFormat="1" outlineLevel="1" x14ac:dyDescent="0.2">
      <c r="A720" s="511">
        <v>219</v>
      </c>
      <c r="B720" s="512" t="s">
        <v>2085</v>
      </c>
      <c r="C720" s="513" t="s">
        <v>2086</v>
      </c>
      <c r="D720" s="513" t="s">
        <v>2087</v>
      </c>
      <c r="E720" s="513" t="s">
        <v>623</v>
      </c>
      <c r="F720" s="514">
        <v>5.1999999999999998E-2</v>
      </c>
      <c r="G720" s="720"/>
      <c r="H720" s="515">
        <f>F720*G720</f>
        <v>0</v>
      </c>
      <c r="L720" s="709"/>
    </row>
    <row r="721" spans="1:12" s="36" customFormat="1" outlineLevel="1" x14ac:dyDescent="0.2">
      <c r="A721" s="486"/>
      <c r="B721" s="487"/>
      <c r="C721" s="487"/>
      <c r="D721" s="487" t="s">
        <v>2093</v>
      </c>
      <c r="E721" s="487"/>
      <c r="F721" s="488">
        <v>5.1999999999999998E-2</v>
      </c>
      <c r="G721" s="489"/>
      <c r="H721" s="489"/>
      <c r="L721" s="709"/>
    </row>
    <row r="722" spans="1:12" s="36" customFormat="1" outlineLevel="1" x14ac:dyDescent="0.2">
      <c r="A722" s="507">
        <v>220</v>
      </c>
      <c r="B722" s="508" t="s">
        <v>2079</v>
      </c>
      <c r="C722" s="503" t="s">
        <v>2094</v>
      </c>
      <c r="D722" s="503" t="s">
        <v>2095</v>
      </c>
      <c r="E722" s="503" t="s">
        <v>261</v>
      </c>
      <c r="F722" s="504">
        <f>F723+F724</f>
        <v>524.65</v>
      </c>
      <c r="G722" s="725"/>
      <c r="H722" s="506">
        <f>F722*G722</f>
        <v>0</v>
      </c>
      <c r="L722" s="709"/>
    </row>
    <row r="723" spans="1:12" s="36" customFormat="1" outlineLevel="1" x14ac:dyDescent="0.2">
      <c r="A723" s="482"/>
      <c r="B723" s="483"/>
      <c r="C723" s="483"/>
      <c r="D723" s="483" t="s">
        <v>2096</v>
      </c>
      <c r="E723" s="483"/>
      <c r="F723" s="484">
        <v>10.14</v>
      </c>
      <c r="G723" s="485"/>
      <c r="H723" s="485"/>
      <c r="L723" s="709"/>
    </row>
    <row r="724" spans="1:12" s="36" customFormat="1" outlineLevel="1" x14ac:dyDescent="0.2">
      <c r="A724" s="482"/>
      <c r="B724" s="483"/>
      <c r="C724" s="483"/>
      <c r="D724" s="483" t="s">
        <v>2097</v>
      </c>
      <c r="E724" s="483"/>
      <c r="F724" s="484">
        <v>514.51</v>
      </c>
      <c r="G724" s="485"/>
      <c r="H724" s="485"/>
      <c r="L724" s="709"/>
    </row>
    <row r="725" spans="1:12" s="36" customFormat="1" ht="22.5" outlineLevel="1" x14ac:dyDescent="0.2">
      <c r="A725" s="754">
        <v>355</v>
      </c>
      <c r="B725" s="508" t="s">
        <v>2079</v>
      </c>
      <c r="C725" s="755" t="s">
        <v>2995</v>
      </c>
      <c r="D725" s="755" t="s">
        <v>2996</v>
      </c>
      <c r="E725" s="503" t="s">
        <v>261</v>
      </c>
      <c r="F725" s="504">
        <f>F726</f>
        <v>25</v>
      </c>
      <c r="G725" s="725"/>
      <c r="H725" s="506">
        <f>F725*G725</f>
        <v>0</v>
      </c>
      <c r="L725" s="709"/>
    </row>
    <row r="726" spans="1:12" s="36" customFormat="1" outlineLevel="1" x14ac:dyDescent="0.2">
      <c r="A726" s="482"/>
      <c r="B726" s="483"/>
      <c r="C726" s="483"/>
      <c r="D726" s="530" t="s">
        <v>2997</v>
      </c>
      <c r="E726" s="483"/>
      <c r="F726" s="484">
        <v>25</v>
      </c>
      <c r="G726" s="485"/>
      <c r="H726" s="485"/>
      <c r="L726" s="709"/>
    </row>
    <row r="727" spans="1:12" s="36" customFormat="1" outlineLevel="1" x14ac:dyDescent="0.2">
      <c r="A727" s="507">
        <v>221</v>
      </c>
      <c r="B727" s="508" t="s">
        <v>2079</v>
      </c>
      <c r="C727" s="503" t="s">
        <v>2098</v>
      </c>
      <c r="D727" s="503" t="s">
        <v>2099</v>
      </c>
      <c r="E727" s="503" t="s">
        <v>261</v>
      </c>
      <c r="F727" s="504">
        <v>9.3000000000000007</v>
      </c>
      <c r="G727" s="725"/>
      <c r="H727" s="506">
        <f>F727*G727</f>
        <v>0</v>
      </c>
      <c r="L727" s="709"/>
    </row>
    <row r="728" spans="1:12" s="36" customFormat="1" outlineLevel="1" x14ac:dyDescent="0.2">
      <c r="A728" s="482"/>
      <c r="B728" s="483"/>
      <c r="C728" s="483"/>
      <c r="D728" s="483" t="s">
        <v>2100</v>
      </c>
      <c r="E728" s="483"/>
      <c r="F728" s="484">
        <v>4.0999999999999996</v>
      </c>
      <c r="G728" s="485"/>
      <c r="H728" s="485"/>
      <c r="L728" s="709"/>
    </row>
    <row r="729" spans="1:12" s="36" customFormat="1" outlineLevel="1" x14ac:dyDescent="0.2">
      <c r="A729" s="482"/>
      <c r="B729" s="483"/>
      <c r="C729" s="483"/>
      <c r="D729" s="483" t="s">
        <v>2101</v>
      </c>
      <c r="E729" s="483"/>
      <c r="F729" s="484">
        <v>5.2</v>
      </c>
      <c r="G729" s="485"/>
      <c r="H729" s="485"/>
      <c r="L729" s="709"/>
    </row>
    <row r="730" spans="1:12" s="36" customFormat="1" ht="22.5" outlineLevel="1" x14ac:dyDescent="0.2">
      <c r="A730" s="507">
        <v>222</v>
      </c>
      <c r="B730" s="508" t="s">
        <v>2079</v>
      </c>
      <c r="C730" s="503" t="s">
        <v>2102</v>
      </c>
      <c r="D730" s="503" t="s">
        <v>2103</v>
      </c>
      <c r="E730" s="503" t="s">
        <v>261</v>
      </c>
      <c r="F730" s="504">
        <v>523.05999999999995</v>
      </c>
      <c r="G730" s="725"/>
      <c r="H730" s="506">
        <f>F730*G730</f>
        <v>0</v>
      </c>
      <c r="L730" s="709"/>
    </row>
    <row r="731" spans="1:12" s="36" customFormat="1" outlineLevel="1" x14ac:dyDescent="0.2">
      <c r="A731" s="482"/>
      <c r="B731" s="483"/>
      <c r="C731" s="483"/>
      <c r="D731" s="483" t="s">
        <v>2104</v>
      </c>
      <c r="E731" s="483"/>
      <c r="F731" s="484">
        <v>80</v>
      </c>
      <c r="G731" s="485"/>
      <c r="H731" s="485"/>
      <c r="L731" s="709"/>
    </row>
    <row r="732" spans="1:12" s="36" customFormat="1" outlineLevel="1" x14ac:dyDescent="0.2">
      <c r="A732" s="482"/>
      <c r="B732" s="483"/>
      <c r="C732" s="483"/>
      <c r="D732" s="483" t="s">
        <v>2959</v>
      </c>
      <c r="E732" s="483"/>
      <c r="F732" s="484">
        <v>443.06</v>
      </c>
      <c r="G732" s="485"/>
      <c r="H732" s="485"/>
      <c r="L732" s="709"/>
    </row>
    <row r="733" spans="1:12" s="36" customFormat="1" ht="22.5" outlineLevel="1" x14ac:dyDescent="0.2">
      <c r="A733" s="511">
        <v>223</v>
      </c>
      <c r="B733" s="512" t="s">
        <v>2105</v>
      </c>
      <c r="C733" s="513" t="s">
        <v>2106</v>
      </c>
      <c r="D733" s="513" t="s">
        <v>2107</v>
      </c>
      <c r="E733" s="513" t="s">
        <v>261</v>
      </c>
      <c r="F733" s="514">
        <v>322.06799999999998</v>
      </c>
      <c r="G733" s="720"/>
      <c r="H733" s="515">
        <f>F733*G733</f>
        <v>0</v>
      </c>
      <c r="L733" s="709"/>
    </row>
    <row r="734" spans="1:12" s="36" customFormat="1" outlineLevel="1" x14ac:dyDescent="0.2">
      <c r="A734" s="482"/>
      <c r="B734" s="483"/>
      <c r="C734" s="483"/>
      <c r="D734" s="483" t="s">
        <v>2083</v>
      </c>
      <c r="E734" s="483"/>
      <c r="F734" s="484">
        <v>40</v>
      </c>
      <c r="G734" s="485"/>
      <c r="H734" s="485"/>
      <c r="L734" s="709"/>
    </row>
    <row r="735" spans="1:12" s="36" customFormat="1" outlineLevel="1" x14ac:dyDescent="0.2">
      <c r="A735" s="482"/>
      <c r="B735" s="483"/>
      <c r="C735" s="483"/>
      <c r="D735" s="483" t="s">
        <v>2960</v>
      </c>
      <c r="E735" s="483"/>
      <c r="F735" s="484">
        <v>228.39</v>
      </c>
      <c r="G735" s="485"/>
      <c r="H735" s="485"/>
      <c r="L735" s="709"/>
    </row>
    <row r="736" spans="1:12" s="36" customFormat="1" outlineLevel="1" x14ac:dyDescent="0.2">
      <c r="A736" s="511">
        <v>224</v>
      </c>
      <c r="B736" s="512" t="s">
        <v>2105</v>
      </c>
      <c r="C736" s="513" t="s">
        <v>2108</v>
      </c>
      <c r="D736" s="513" t="s">
        <v>2109</v>
      </c>
      <c r="E736" s="513" t="s">
        <v>261</v>
      </c>
      <c r="F736" s="514">
        <v>307.524</v>
      </c>
      <c r="G736" s="720"/>
      <c r="H736" s="515">
        <f>F736*G736</f>
        <v>0</v>
      </c>
      <c r="L736" s="709"/>
    </row>
    <row r="737" spans="1:12" s="36" customFormat="1" outlineLevel="1" x14ac:dyDescent="0.2">
      <c r="A737" s="482"/>
      <c r="B737" s="483"/>
      <c r="C737" s="483"/>
      <c r="D737" s="483" t="s">
        <v>2083</v>
      </c>
      <c r="E737" s="483"/>
      <c r="F737" s="484">
        <v>40</v>
      </c>
      <c r="G737" s="485"/>
      <c r="H737" s="485"/>
      <c r="L737" s="709"/>
    </row>
    <row r="738" spans="1:12" s="36" customFormat="1" outlineLevel="1" x14ac:dyDescent="0.2">
      <c r="A738" s="482"/>
      <c r="B738" s="483"/>
      <c r="C738" s="483"/>
      <c r="D738" s="483" t="s">
        <v>2961</v>
      </c>
      <c r="E738" s="483"/>
      <c r="F738" s="484">
        <v>216.27</v>
      </c>
      <c r="G738" s="485"/>
      <c r="H738" s="485"/>
      <c r="L738" s="709"/>
    </row>
    <row r="739" spans="1:12" s="36" customFormat="1" ht="22.5" outlineLevel="1" x14ac:dyDescent="0.2">
      <c r="A739" s="507">
        <v>225</v>
      </c>
      <c r="B739" s="508" t="s">
        <v>2079</v>
      </c>
      <c r="C739" s="503" t="s">
        <v>2110</v>
      </c>
      <c r="D739" s="503" t="s">
        <v>2111</v>
      </c>
      <c r="E739" s="503" t="s">
        <v>261</v>
      </c>
      <c r="F739" s="504">
        <v>165.54</v>
      </c>
      <c r="G739" s="725"/>
      <c r="H739" s="506">
        <f>F739*G739</f>
        <v>0</v>
      </c>
      <c r="L739" s="709"/>
    </row>
    <row r="740" spans="1:12" s="36" customFormat="1" outlineLevel="1" x14ac:dyDescent="0.2">
      <c r="A740" s="482"/>
      <c r="B740" s="483"/>
      <c r="C740" s="483"/>
      <c r="D740" s="483" t="s">
        <v>2112</v>
      </c>
      <c r="E740" s="483"/>
      <c r="F740" s="484">
        <v>61.6</v>
      </c>
      <c r="G740" s="485"/>
      <c r="H740" s="485"/>
      <c r="L740" s="709"/>
    </row>
    <row r="741" spans="1:12" s="36" customFormat="1" outlineLevel="1" x14ac:dyDescent="0.2">
      <c r="A741" s="482"/>
      <c r="B741" s="483"/>
      <c r="C741" s="483"/>
      <c r="D741" s="483" t="s">
        <v>2962</v>
      </c>
      <c r="E741" s="483"/>
      <c r="F741" s="484">
        <v>103.94</v>
      </c>
      <c r="G741" s="485"/>
      <c r="H741" s="485"/>
      <c r="L741" s="709"/>
    </row>
    <row r="742" spans="1:12" s="36" customFormat="1" ht="22.5" outlineLevel="1" x14ac:dyDescent="0.2">
      <c r="A742" s="511">
        <v>226</v>
      </c>
      <c r="B742" s="512" t="s">
        <v>2105</v>
      </c>
      <c r="C742" s="513" t="s">
        <v>2106</v>
      </c>
      <c r="D742" s="513" t="s">
        <v>2107</v>
      </c>
      <c r="E742" s="513" t="s">
        <v>261</v>
      </c>
      <c r="F742" s="514">
        <v>102.324</v>
      </c>
      <c r="G742" s="720"/>
      <c r="H742" s="515">
        <f>F742*G742</f>
        <v>0</v>
      </c>
      <c r="L742" s="709"/>
    </row>
    <row r="743" spans="1:12" s="36" customFormat="1" outlineLevel="1" x14ac:dyDescent="0.2">
      <c r="A743" s="482"/>
      <c r="B743" s="483"/>
      <c r="C743" s="483"/>
      <c r="D743" s="483" t="s">
        <v>2091</v>
      </c>
      <c r="E743" s="483"/>
      <c r="F743" s="484">
        <v>43.4</v>
      </c>
      <c r="G743" s="485"/>
      <c r="H743" s="485"/>
      <c r="L743" s="709"/>
    </row>
    <row r="744" spans="1:12" s="36" customFormat="1" outlineLevel="1" x14ac:dyDescent="0.2">
      <c r="A744" s="482"/>
      <c r="B744" s="483"/>
      <c r="C744" s="483"/>
      <c r="D744" s="483" t="s">
        <v>2113</v>
      </c>
      <c r="E744" s="483"/>
      <c r="F744" s="484">
        <v>41.87</v>
      </c>
      <c r="G744" s="485"/>
      <c r="H744" s="485"/>
      <c r="L744" s="709"/>
    </row>
    <row r="745" spans="1:12" s="36" customFormat="1" outlineLevel="1" x14ac:dyDescent="0.2">
      <c r="A745" s="511">
        <v>227</v>
      </c>
      <c r="B745" s="512" t="s">
        <v>2105</v>
      </c>
      <c r="C745" s="513" t="s">
        <v>2108</v>
      </c>
      <c r="D745" s="513" t="s">
        <v>2109</v>
      </c>
      <c r="E745" s="513" t="s">
        <v>261</v>
      </c>
      <c r="F745" s="514">
        <v>132.28800000000001</v>
      </c>
      <c r="G745" s="720"/>
      <c r="H745" s="515">
        <f>F745*G745</f>
        <v>0</v>
      </c>
      <c r="L745" s="709"/>
    </row>
    <row r="746" spans="1:12" s="36" customFormat="1" outlineLevel="1" x14ac:dyDescent="0.2">
      <c r="A746" s="482"/>
      <c r="B746" s="483"/>
      <c r="C746" s="483"/>
      <c r="D746" s="483" t="s">
        <v>2091</v>
      </c>
      <c r="E746" s="483"/>
      <c r="F746" s="484">
        <v>43.4</v>
      </c>
      <c r="G746" s="485"/>
      <c r="H746" s="485"/>
      <c r="L746" s="709"/>
    </row>
    <row r="747" spans="1:12" s="36" customFormat="1" outlineLevel="1" x14ac:dyDescent="0.2">
      <c r="A747" s="482"/>
      <c r="B747" s="483"/>
      <c r="C747" s="483"/>
      <c r="D747" s="483" t="s">
        <v>2114</v>
      </c>
      <c r="E747" s="483"/>
      <c r="F747" s="484">
        <v>66.84</v>
      </c>
      <c r="G747" s="485"/>
      <c r="H747" s="485"/>
      <c r="L747" s="709"/>
    </row>
    <row r="748" spans="1:12" s="36" customFormat="1" ht="22.5" outlineLevel="1" x14ac:dyDescent="0.2">
      <c r="A748" s="507">
        <v>228</v>
      </c>
      <c r="B748" s="508" t="s">
        <v>2079</v>
      </c>
      <c r="C748" s="503" t="s">
        <v>2115</v>
      </c>
      <c r="D748" s="503" t="s">
        <v>2116</v>
      </c>
      <c r="E748" s="503" t="s">
        <v>261</v>
      </c>
      <c r="F748" s="504">
        <v>32.64</v>
      </c>
      <c r="G748" s="725"/>
      <c r="H748" s="506">
        <f>F748*G748</f>
        <v>0</v>
      </c>
      <c r="L748" s="709"/>
    </row>
    <row r="749" spans="1:12" s="36" customFormat="1" outlineLevel="1" x14ac:dyDescent="0.2">
      <c r="A749" s="482"/>
      <c r="B749" s="483"/>
      <c r="C749" s="483"/>
      <c r="D749" s="483" t="s">
        <v>2117</v>
      </c>
      <c r="E749" s="483"/>
      <c r="F749" s="484">
        <v>32.64</v>
      </c>
      <c r="G749" s="485"/>
      <c r="H749" s="485"/>
      <c r="L749" s="709"/>
    </row>
    <row r="750" spans="1:12" s="36" customFormat="1" ht="22.5" outlineLevel="1" x14ac:dyDescent="0.2">
      <c r="A750" s="507">
        <v>229</v>
      </c>
      <c r="B750" s="508" t="s">
        <v>2079</v>
      </c>
      <c r="C750" s="503" t="s">
        <v>2118</v>
      </c>
      <c r="D750" s="503" t="s">
        <v>2119</v>
      </c>
      <c r="E750" s="503" t="s">
        <v>261</v>
      </c>
      <c r="F750" s="504">
        <v>152.02000000000001</v>
      </c>
      <c r="G750" s="725"/>
      <c r="H750" s="506">
        <f>F750*G750</f>
        <v>0</v>
      </c>
      <c r="L750" s="709"/>
    </row>
    <row r="751" spans="1:12" s="36" customFormat="1" outlineLevel="1" x14ac:dyDescent="0.2">
      <c r="A751" s="482"/>
      <c r="B751" s="483"/>
      <c r="C751" s="483"/>
      <c r="D751" s="483" t="s">
        <v>2120</v>
      </c>
      <c r="E751" s="483"/>
      <c r="F751" s="484">
        <v>152.02000000000001</v>
      </c>
      <c r="G751" s="485"/>
      <c r="H751" s="485"/>
      <c r="L751" s="709"/>
    </row>
    <row r="752" spans="1:12" s="36" customFormat="1" outlineLevel="1" x14ac:dyDescent="0.2">
      <c r="A752" s="507">
        <v>230</v>
      </c>
      <c r="B752" s="508" t="s">
        <v>2079</v>
      </c>
      <c r="C752" s="503" t="s">
        <v>2121</v>
      </c>
      <c r="D752" s="503" t="s">
        <v>2122</v>
      </c>
      <c r="E752" s="503" t="s">
        <v>261</v>
      </c>
      <c r="F752" s="504">
        <v>5.97</v>
      </c>
      <c r="G752" s="725"/>
      <c r="H752" s="506">
        <f>F752*G752</f>
        <v>0</v>
      </c>
      <c r="L752" s="709"/>
    </row>
    <row r="753" spans="1:12" s="36" customFormat="1" outlineLevel="1" x14ac:dyDescent="0.2">
      <c r="A753" s="482"/>
      <c r="B753" s="483"/>
      <c r="C753" s="483"/>
      <c r="D753" s="483" t="s">
        <v>2123</v>
      </c>
      <c r="E753" s="483"/>
      <c r="F753" s="484">
        <v>5.97</v>
      </c>
      <c r="G753" s="485"/>
      <c r="H753" s="485"/>
      <c r="L753" s="709"/>
    </row>
    <row r="754" spans="1:12" s="36" customFormat="1" ht="22.5" outlineLevel="1" x14ac:dyDescent="0.2">
      <c r="A754" s="507">
        <v>231</v>
      </c>
      <c r="B754" s="508" t="s">
        <v>2079</v>
      </c>
      <c r="C754" s="503" t="s">
        <v>2124</v>
      </c>
      <c r="D754" s="503" t="s">
        <v>2125</v>
      </c>
      <c r="E754" s="503" t="s">
        <v>897</v>
      </c>
      <c r="F754" s="504">
        <v>36.299999999999997</v>
      </c>
      <c r="G754" s="725"/>
      <c r="H754" s="506">
        <f>F754*G754</f>
        <v>0</v>
      </c>
      <c r="L754" s="709"/>
    </row>
    <row r="755" spans="1:12" s="36" customFormat="1" ht="23.25" outlineLevel="1" thickBot="1" x14ac:dyDescent="0.25">
      <c r="A755" s="507">
        <v>232</v>
      </c>
      <c r="B755" s="508" t="s">
        <v>2079</v>
      </c>
      <c r="C755" s="503" t="s">
        <v>2126</v>
      </c>
      <c r="D755" s="503" t="s">
        <v>2127</v>
      </c>
      <c r="E755" s="503" t="s">
        <v>623</v>
      </c>
      <c r="F755" s="504">
        <v>6.5670000000000002</v>
      </c>
      <c r="G755" s="725"/>
      <c r="H755" s="506">
        <f>F755*G755</f>
        <v>0</v>
      </c>
      <c r="L755" s="709"/>
    </row>
    <row r="756" spans="1:12" s="36" customFormat="1" ht="13.5" thickBot="1" x14ac:dyDescent="0.25">
      <c r="A756" s="743"/>
      <c r="B756" s="744"/>
      <c r="C756" s="744" t="s">
        <v>2128</v>
      </c>
      <c r="D756" s="744" t="s">
        <v>2129</v>
      </c>
      <c r="E756" s="744"/>
      <c r="F756" s="745"/>
      <c r="G756" s="746"/>
      <c r="H756" s="747">
        <f>SUM(H757:H774)</f>
        <v>0</v>
      </c>
      <c r="L756" s="709"/>
    </row>
    <row r="757" spans="1:12" s="36" customFormat="1" outlineLevel="1" x14ac:dyDescent="0.2">
      <c r="A757" s="507">
        <v>233</v>
      </c>
      <c r="B757" s="508" t="s">
        <v>2128</v>
      </c>
      <c r="C757" s="503" t="s">
        <v>2130</v>
      </c>
      <c r="D757" s="503" t="s">
        <v>2131</v>
      </c>
      <c r="E757" s="503" t="s">
        <v>261</v>
      </c>
      <c r="F757" s="504">
        <v>185.68</v>
      </c>
      <c r="G757" s="725"/>
      <c r="H757" s="506">
        <f>F757*G757</f>
        <v>0</v>
      </c>
      <c r="L757" s="709"/>
    </row>
    <row r="758" spans="1:12" s="36" customFormat="1" outlineLevel="1" x14ac:dyDescent="0.2">
      <c r="A758" s="482"/>
      <c r="B758" s="483"/>
      <c r="C758" s="483"/>
      <c r="D758" s="483" t="s">
        <v>2132</v>
      </c>
      <c r="E758" s="483"/>
      <c r="F758" s="484">
        <v>185.68</v>
      </c>
      <c r="G758" s="485"/>
      <c r="H758" s="485"/>
      <c r="L758" s="709"/>
    </row>
    <row r="759" spans="1:12" s="36" customFormat="1" ht="22.5" outlineLevel="1" x14ac:dyDescent="0.2">
      <c r="A759" s="507">
        <v>234</v>
      </c>
      <c r="B759" s="508" t="s">
        <v>2128</v>
      </c>
      <c r="C759" s="503" t="s">
        <v>2133</v>
      </c>
      <c r="D759" s="503" t="s">
        <v>2134</v>
      </c>
      <c r="E759" s="503" t="s">
        <v>261</v>
      </c>
      <c r="F759" s="504">
        <v>349.18</v>
      </c>
      <c r="G759" s="725"/>
      <c r="H759" s="506">
        <f>F759*G759</f>
        <v>0</v>
      </c>
      <c r="L759" s="709"/>
    </row>
    <row r="760" spans="1:12" s="36" customFormat="1" outlineLevel="1" x14ac:dyDescent="0.2">
      <c r="A760" s="482"/>
      <c r="B760" s="483"/>
      <c r="C760" s="483"/>
      <c r="D760" s="483" t="s">
        <v>2135</v>
      </c>
      <c r="E760" s="483"/>
      <c r="F760" s="484">
        <v>349.18</v>
      </c>
      <c r="G760" s="485"/>
      <c r="H760" s="485"/>
      <c r="L760" s="709"/>
    </row>
    <row r="761" spans="1:12" s="36" customFormat="1" outlineLevel="1" x14ac:dyDescent="0.2">
      <c r="A761" s="511">
        <v>235</v>
      </c>
      <c r="B761" s="512" t="s">
        <v>2085</v>
      </c>
      <c r="C761" s="513" t="s">
        <v>2086</v>
      </c>
      <c r="D761" s="513" t="s">
        <v>2087</v>
      </c>
      <c r="E761" s="513" t="s">
        <v>623</v>
      </c>
      <c r="F761" s="514">
        <v>0.105</v>
      </c>
      <c r="G761" s="711"/>
      <c r="H761" s="515">
        <f>F761*G761</f>
        <v>0</v>
      </c>
      <c r="L761" s="709"/>
    </row>
    <row r="762" spans="1:12" s="36" customFormat="1" outlineLevel="1" x14ac:dyDescent="0.2">
      <c r="A762" s="486"/>
      <c r="B762" s="487"/>
      <c r="C762" s="487"/>
      <c r="D762" s="487" t="s">
        <v>2136</v>
      </c>
      <c r="E762" s="487"/>
      <c r="F762" s="488">
        <v>0.105</v>
      </c>
      <c r="G762" s="489"/>
      <c r="H762" s="489"/>
      <c r="L762" s="709"/>
    </row>
    <row r="763" spans="1:12" s="36" customFormat="1" ht="22.5" outlineLevel="1" x14ac:dyDescent="0.2">
      <c r="A763" s="507">
        <v>236</v>
      </c>
      <c r="B763" s="508" t="s">
        <v>2128</v>
      </c>
      <c r="C763" s="503" t="s">
        <v>2137</v>
      </c>
      <c r="D763" s="503" t="s">
        <v>2138</v>
      </c>
      <c r="E763" s="503" t="s">
        <v>261</v>
      </c>
      <c r="F763" s="504">
        <v>349.18</v>
      </c>
      <c r="G763" s="725"/>
      <c r="H763" s="506">
        <f>F763*G763</f>
        <v>0</v>
      </c>
      <c r="L763" s="709"/>
    </row>
    <row r="764" spans="1:12" s="36" customFormat="1" outlineLevel="1" x14ac:dyDescent="0.2">
      <c r="A764" s="482"/>
      <c r="B764" s="483"/>
      <c r="C764" s="483"/>
      <c r="D764" s="483" t="s">
        <v>2135</v>
      </c>
      <c r="E764" s="483"/>
      <c r="F764" s="484">
        <v>349.18</v>
      </c>
      <c r="G764" s="485"/>
      <c r="H764" s="485"/>
      <c r="L764" s="709"/>
    </row>
    <row r="765" spans="1:12" s="36" customFormat="1" outlineLevel="1" x14ac:dyDescent="0.2">
      <c r="A765" s="511">
        <v>237</v>
      </c>
      <c r="B765" s="512" t="s">
        <v>2105</v>
      </c>
      <c r="C765" s="513" t="s">
        <v>2108</v>
      </c>
      <c r="D765" s="513" t="s">
        <v>2109</v>
      </c>
      <c r="E765" s="513" t="s">
        <v>261</v>
      </c>
      <c r="F765" s="514">
        <v>401.55700000000002</v>
      </c>
      <c r="G765" s="711"/>
      <c r="H765" s="515">
        <f>F765*G765</f>
        <v>0</v>
      </c>
      <c r="L765" s="709"/>
    </row>
    <row r="766" spans="1:12" s="36" customFormat="1" outlineLevel="1" x14ac:dyDescent="0.2">
      <c r="A766" s="486"/>
      <c r="B766" s="487"/>
      <c r="C766" s="487"/>
      <c r="D766" s="487" t="s">
        <v>2139</v>
      </c>
      <c r="E766" s="487"/>
      <c r="F766" s="488">
        <v>401.55700000000002</v>
      </c>
      <c r="G766" s="489"/>
      <c r="H766" s="489"/>
      <c r="L766" s="709"/>
    </row>
    <row r="767" spans="1:12" s="36" customFormat="1" ht="22.5" outlineLevel="1" x14ac:dyDescent="0.2">
      <c r="A767" s="507">
        <v>238</v>
      </c>
      <c r="B767" s="508" t="s">
        <v>2128</v>
      </c>
      <c r="C767" s="503" t="s">
        <v>2140</v>
      </c>
      <c r="D767" s="503" t="s">
        <v>2141</v>
      </c>
      <c r="E767" s="503" t="s">
        <v>261</v>
      </c>
      <c r="F767" s="504">
        <v>433.66</v>
      </c>
      <c r="G767" s="725"/>
      <c r="H767" s="506">
        <f>F767*G767</f>
        <v>0</v>
      </c>
      <c r="L767" s="709"/>
    </row>
    <row r="768" spans="1:12" s="36" customFormat="1" outlineLevel="1" x14ac:dyDescent="0.2">
      <c r="A768" s="482"/>
      <c r="B768" s="483"/>
      <c r="C768" s="483"/>
      <c r="D768" s="483" t="s">
        <v>2142</v>
      </c>
      <c r="E768" s="483"/>
      <c r="F768" s="484">
        <v>50</v>
      </c>
      <c r="G768" s="485"/>
      <c r="H768" s="485"/>
      <c r="L768" s="709"/>
    </row>
    <row r="769" spans="1:12" s="36" customFormat="1" outlineLevel="1" x14ac:dyDescent="0.2">
      <c r="A769" s="482"/>
      <c r="B769" s="483"/>
      <c r="C769" s="483"/>
      <c r="D769" s="483" t="s">
        <v>2143</v>
      </c>
      <c r="E769" s="483"/>
      <c r="F769" s="484">
        <v>383.66</v>
      </c>
      <c r="G769" s="485"/>
      <c r="H769" s="485"/>
      <c r="L769" s="709"/>
    </row>
    <row r="770" spans="1:12" s="36" customFormat="1" outlineLevel="1" x14ac:dyDescent="0.2">
      <c r="A770" s="511">
        <v>239</v>
      </c>
      <c r="B770" s="512" t="s">
        <v>1771</v>
      </c>
      <c r="C770" s="513" t="s">
        <v>2144</v>
      </c>
      <c r="D770" s="513" t="s">
        <v>2145</v>
      </c>
      <c r="E770" s="513" t="s">
        <v>261</v>
      </c>
      <c r="F770" s="514">
        <v>498.709</v>
      </c>
      <c r="G770" s="711"/>
      <c r="H770" s="515">
        <f>F770*G770</f>
        <v>0</v>
      </c>
      <c r="L770" s="709"/>
    </row>
    <row r="771" spans="1:12" s="36" customFormat="1" outlineLevel="1" x14ac:dyDescent="0.2">
      <c r="A771" s="486"/>
      <c r="B771" s="487"/>
      <c r="C771" s="487"/>
      <c r="D771" s="487" t="s">
        <v>2146</v>
      </c>
      <c r="E771" s="487"/>
      <c r="F771" s="488">
        <v>498.709</v>
      </c>
      <c r="G771" s="489"/>
      <c r="H771" s="489"/>
      <c r="L771" s="709"/>
    </row>
    <row r="772" spans="1:12" s="36" customFormat="1" ht="22.5" outlineLevel="1" x14ac:dyDescent="0.2">
      <c r="A772" s="507">
        <v>240</v>
      </c>
      <c r="B772" s="508" t="s">
        <v>2128</v>
      </c>
      <c r="C772" s="503" t="s">
        <v>2963</v>
      </c>
      <c r="D772" s="503" t="s">
        <v>2964</v>
      </c>
      <c r="E772" s="503" t="s">
        <v>896</v>
      </c>
      <c r="F772" s="504">
        <v>68</v>
      </c>
      <c r="G772" s="725"/>
      <c r="H772" s="506">
        <f>F772*G772</f>
        <v>0</v>
      </c>
      <c r="L772" s="709"/>
    </row>
    <row r="773" spans="1:12" s="36" customFormat="1" outlineLevel="1" x14ac:dyDescent="0.2">
      <c r="A773" s="482"/>
      <c r="B773" s="483"/>
      <c r="C773" s="483"/>
      <c r="D773" s="483" t="s">
        <v>2965</v>
      </c>
      <c r="E773" s="483"/>
      <c r="F773" s="484">
        <v>68</v>
      </c>
      <c r="G773" s="485"/>
      <c r="H773" s="485"/>
      <c r="L773" s="709"/>
    </row>
    <row r="774" spans="1:12" s="36" customFormat="1" ht="23.25" outlineLevel="1" thickBot="1" x14ac:dyDescent="0.25">
      <c r="A774" s="507">
        <v>241</v>
      </c>
      <c r="B774" s="508" t="s">
        <v>2128</v>
      </c>
      <c r="C774" s="503" t="s">
        <v>2147</v>
      </c>
      <c r="D774" s="503" t="s">
        <v>2148</v>
      </c>
      <c r="E774" s="503" t="s">
        <v>623</v>
      </c>
      <c r="F774" s="504">
        <v>3.6070000000000002</v>
      </c>
      <c r="G774" s="725"/>
      <c r="H774" s="506">
        <f>F774*G774</f>
        <v>0</v>
      </c>
      <c r="L774" s="709"/>
    </row>
    <row r="775" spans="1:12" s="36" customFormat="1" ht="13.5" thickBot="1" x14ac:dyDescent="0.25">
      <c r="A775" s="743"/>
      <c r="B775" s="744"/>
      <c r="C775" s="744" t="s">
        <v>2149</v>
      </c>
      <c r="D775" s="744" t="s">
        <v>2150</v>
      </c>
      <c r="E775" s="744"/>
      <c r="F775" s="745"/>
      <c r="G775" s="746"/>
      <c r="H775" s="747">
        <f>SUM(H776:H845)</f>
        <v>0</v>
      </c>
      <c r="L775" s="709"/>
    </row>
    <row r="776" spans="1:12" s="36" customFormat="1" ht="22.5" outlineLevel="1" x14ac:dyDescent="0.2">
      <c r="A776" s="507">
        <v>242</v>
      </c>
      <c r="B776" s="508" t="s">
        <v>2149</v>
      </c>
      <c r="C776" s="503" t="s">
        <v>2151</v>
      </c>
      <c r="D776" s="503" t="s">
        <v>2152</v>
      </c>
      <c r="E776" s="503" t="s">
        <v>261</v>
      </c>
      <c r="F776" s="504">
        <v>1.43</v>
      </c>
      <c r="G776" s="725"/>
      <c r="H776" s="506">
        <f>F776*G776</f>
        <v>0</v>
      </c>
      <c r="L776" s="709"/>
    </row>
    <row r="777" spans="1:12" s="36" customFormat="1" outlineLevel="1" x14ac:dyDescent="0.2">
      <c r="A777" s="482"/>
      <c r="B777" s="483"/>
      <c r="C777" s="483"/>
      <c r="D777" s="483" t="s">
        <v>2153</v>
      </c>
      <c r="E777" s="483"/>
      <c r="F777" s="484">
        <v>9.9</v>
      </c>
      <c r="G777" s="485"/>
      <c r="H777" s="485"/>
      <c r="L777" s="709"/>
    </row>
    <row r="778" spans="1:12" s="36" customFormat="1" outlineLevel="1" x14ac:dyDescent="0.2">
      <c r="A778" s="482"/>
      <c r="B778" s="483"/>
      <c r="C778" s="483"/>
      <c r="D778" s="483" t="s">
        <v>2154</v>
      </c>
      <c r="E778" s="483"/>
      <c r="F778" s="484">
        <v>1.43</v>
      </c>
      <c r="G778" s="485"/>
      <c r="H778" s="485"/>
      <c r="L778" s="709"/>
    </row>
    <row r="779" spans="1:12" s="36" customFormat="1" ht="22.5" outlineLevel="1" x14ac:dyDescent="0.2">
      <c r="A779" s="507">
        <v>243</v>
      </c>
      <c r="B779" s="508" t="s">
        <v>2149</v>
      </c>
      <c r="C779" s="503" t="s">
        <v>2155</v>
      </c>
      <c r="D779" s="503" t="s">
        <v>2156</v>
      </c>
      <c r="E779" s="503" t="s">
        <v>261</v>
      </c>
      <c r="F779" s="504">
        <v>9.9</v>
      </c>
      <c r="G779" s="725"/>
      <c r="H779" s="506">
        <f>F779*G779</f>
        <v>0</v>
      </c>
      <c r="L779" s="709"/>
    </row>
    <row r="780" spans="1:12" s="36" customFormat="1" outlineLevel="1" x14ac:dyDescent="0.2">
      <c r="A780" s="482"/>
      <c r="B780" s="483"/>
      <c r="C780" s="483"/>
      <c r="D780" s="483" t="s">
        <v>2157</v>
      </c>
      <c r="E780" s="483"/>
      <c r="F780" s="484">
        <v>9.9</v>
      </c>
      <c r="G780" s="485"/>
      <c r="H780" s="485"/>
      <c r="L780" s="709"/>
    </row>
    <row r="781" spans="1:12" s="36" customFormat="1" ht="22.5" outlineLevel="1" x14ac:dyDescent="0.2">
      <c r="A781" s="507">
        <v>244</v>
      </c>
      <c r="B781" s="508" t="s">
        <v>2149</v>
      </c>
      <c r="C781" s="503" t="s">
        <v>2158</v>
      </c>
      <c r="D781" s="503" t="s">
        <v>2159</v>
      </c>
      <c r="E781" s="503" t="s">
        <v>261</v>
      </c>
      <c r="F781" s="504">
        <v>1</v>
      </c>
      <c r="G781" s="725"/>
      <c r="H781" s="506">
        <f>F781*G781</f>
        <v>0</v>
      </c>
      <c r="L781" s="709"/>
    </row>
    <row r="782" spans="1:12" s="36" customFormat="1" outlineLevel="1" x14ac:dyDescent="0.2">
      <c r="A782" s="482"/>
      <c r="B782" s="483"/>
      <c r="C782" s="483"/>
      <c r="D782" s="483" t="s">
        <v>2160</v>
      </c>
      <c r="E782" s="483"/>
      <c r="F782" s="484">
        <v>1</v>
      </c>
      <c r="G782" s="485"/>
      <c r="H782" s="485"/>
      <c r="L782" s="709"/>
    </row>
    <row r="783" spans="1:12" s="36" customFormat="1" ht="22.5" outlineLevel="1" x14ac:dyDescent="0.2">
      <c r="A783" s="511">
        <v>245</v>
      </c>
      <c r="B783" s="512" t="s">
        <v>1771</v>
      </c>
      <c r="C783" s="513" t="s">
        <v>2161</v>
      </c>
      <c r="D783" s="513" t="s">
        <v>2162</v>
      </c>
      <c r="E783" s="513" t="s">
        <v>261</v>
      </c>
      <c r="F783" s="514">
        <v>1.08</v>
      </c>
      <c r="G783" s="711"/>
      <c r="H783" s="515">
        <f>F783*G783</f>
        <v>0</v>
      </c>
      <c r="L783" s="709"/>
    </row>
    <row r="784" spans="1:12" s="36" customFormat="1" outlineLevel="1" x14ac:dyDescent="0.2">
      <c r="A784" s="482"/>
      <c r="B784" s="483"/>
      <c r="C784" s="483"/>
      <c r="D784" s="483" t="s">
        <v>2160</v>
      </c>
      <c r="E784" s="483"/>
      <c r="F784" s="484">
        <v>1</v>
      </c>
      <c r="G784" s="485"/>
      <c r="H784" s="485"/>
      <c r="L784" s="709"/>
    </row>
    <row r="785" spans="1:12" s="36" customFormat="1" ht="22.5" outlineLevel="1" x14ac:dyDescent="0.2">
      <c r="A785" s="511">
        <v>246</v>
      </c>
      <c r="B785" s="512" t="s">
        <v>1771</v>
      </c>
      <c r="C785" s="513" t="s">
        <v>2163</v>
      </c>
      <c r="D785" s="513" t="s">
        <v>2164</v>
      </c>
      <c r="E785" s="513" t="s">
        <v>261</v>
      </c>
      <c r="F785" s="514">
        <v>1</v>
      </c>
      <c r="G785" s="711"/>
      <c r="H785" s="515">
        <f>F785*G785</f>
        <v>0</v>
      </c>
      <c r="L785" s="709"/>
    </row>
    <row r="786" spans="1:12" s="36" customFormat="1" ht="22.5" outlineLevel="1" x14ac:dyDescent="0.2">
      <c r="A786" s="507">
        <v>247</v>
      </c>
      <c r="B786" s="508" t="s">
        <v>2149</v>
      </c>
      <c r="C786" s="503" t="s">
        <v>2165</v>
      </c>
      <c r="D786" s="503" t="s">
        <v>2166</v>
      </c>
      <c r="E786" s="503" t="s">
        <v>261</v>
      </c>
      <c r="F786" s="504">
        <v>108.88</v>
      </c>
      <c r="G786" s="725"/>
      <c r="H786" s="506">
        <f>F786*G786</f>
        <v>0</v>
      </c>
      <c r="L786" s="709"/>
    </row>
    <row r="787" spans="1:12" s="36" customFormat="1" outlineLevel="1" x14ac:dyDescent="0.2">
      <c r="A787" s="482"/>
      <c r="B787" s="483"/>
      <c r="C787" s="483"/>
      <c r="D787" s="483" t="s">
        <v>2167</v>
      </c>
      <c r="E787" s="483"/>
      <c r="F787" s="484">
        <v>82.45</v>
      </c>
      <c r="G787" s="485"/>
      <c r="H787" s="485"/>
      <c r="L787" s="709"/>
    </row>
    <row r="788" spans="1:12" s="36" customFormat="1" outlineLevel="1" x14ac:dyDescent="0.2">
      <c r="A788" s="482"/>
      <c r="B788" s="483"/>
      <c r="C788" s="483"/>
      <c r="D788" s="483" t="s">
        <v>2168</v>
      </c>
      <c r="E788" s="483"/>
      <c r="F788" s="484">
        <v>26.43</v>
      </c>
      <c r="G788" s="485"/>
      <c r="H788" s="485"/>
      <c r="L788" s="709"/>
    </row>
    <row r="789" spans="1:12" s="36" customFormat="1" ht="22.5" outlineLevel="1" x14ac:dyDescent="0.2">
      <c r="A789" s="507">
        <v>248</v>
      </c>
      <c r="B789" s="508" t="s">
        <v>2149</v>
      </c>
      <c r="C789" s="503" t="s">
        <v>2169</v>
      </c>
      <c r="D789" s="503" t="s">
        <v>2170</v>
      </c>
      <c r="E789" s="503" t="s">
        <v>261</v>
      </c>
      <c r="F789" s="504">
        <v>1260.5</v>
      </c>
      <c r="G789" s="725"/>
      <c r="H789" s="506">
        <f>F789*G789</f>
        <v>0</v>
      </c>
      <c r="L789" s="709"/>
    </row>
    <row r="790" spans="1:12" s="36" customFormat="1" outlineLevel="1" x14ac:dyDescent="0.2">
      <c r="A790" s="482"/>
      <c r="B790" s="483"/>
      <c r="C790" s="483"/>
      <c r="D790" s="483" t="s">
        <v>2966</v>
      </c>
      <c r="E790" s="483"/>
      <c r="F790" s="484">
        <v>254.8</v>
      </c>
      <c r="G790" s="485"/>
      <c r="H790" s="485"/>
      <c r="L790" s="709"/>
    </row>
    <row r="791" spans="1:12" s="36" customFormat="1" ht="22.5" outlineLevel="1" x14ac:dyDescent="0.2">
      <c r="A791" s="482"/>
      <c r="B791" s="483"/>
      <c r="C791" s="483"/>
      <c r="D791" s="483" t="s">
        <v>2967</v>
      </c>
      <c r="E791" s="483"/>
      <c r="F791" s="484">
        <v>1005.7</v>
      </c>
      <c r="G791" s="485"/>
      <c r="H791" s="485"/>
      <c r="L791" s="709"/>
    </row>
    <row r="792" spans="1:12" s="36" customFormat="1" outlineLevel="1" x14ac:dyDescent="0.2">
      <c r="A792" s="511">
        <v>249</v>
      </c>
      <c r="B792" s="512" t="s">
        <v>2171</v>
      </c>
      <c r="C792" s="513" t="s">
        <v>2172</v>
      </c>
      <c r="D792" s="513" t="s">
        <v>2173</v>
      </c>
      <c r="E792" s="513" t="s">
        <v>261</v>
      </c>
      <c r="F792" s="514">
        <v>4.32</v>
      </c>
      <c r="G792" s="711"/>
      <c r="H792" s="515">
        <f>F792*G792</f>
        <v>0</v>
      </c>
      <c r="L792" s="709"/>
    </row>
    <row r="793" spans="1:12" s="36" customFormat="1" outlineLevel="1" x14ac:dyDescent="0.2">
      <c r="A793" s="482"/>
      <c r="B793" s="483"/>
      <c r="C793" s="483"/>
      <c r="D793" s="483" t="s">
        <v>2968</v>
      </c>
      <c r="E793" s="483"/>
      <c r="F793" s="484">
        <v>4.32</v>
      </c>
      <c r="G793" s="485"/>
      <c r="H793" s="485"/>
      <c r="L793" s="709"/>
    </row>
    <row r="794" spans="1:12" s="36" customFormat="1" outlineLevel="1" x14ac:dyDescent="0.2">
      <c r="A794" s="511">
        <v>250</v>
      </c>
      <c r="B794" s="512" t="s">
        <v>1824</v>
      </c>
      <c r="C794" s="513" t="s">
        <v>2174</v>
      </c>
      <c r="D794" s="513" t="s">
        <v>2175</v>
      </c>
      <c r="E794" s="513" t="s">
        <v>261</v>
      </c>
      <c r="F794" s="514">
        <v>567.21199999999999</v>
      </c>
      <c r="G794" s="711"/>
      <c r="H794" s="515">
        <f>F794*G794</f>
        <v>0</v>
      </c>
      <c r="L794" s="709"/>
    </row>
    <row r="795" spans="1:12" s="36" customFormat="1" outlineLevel="1" x14ac:dyDescent="0.2">
      <c r="A795" s="486"/>
      <c r="B795" s="487"/>
      <c r="C795" s="487"/>
      <c r="D795" s="487" t="s">
        <v>2176</v>
      </c>
      <c r="E795" s="487"/>
      <c r="F795" s="488">
        <v>567.21199999999999</v>
      </c>
      <c r="G795" s="489"/>
      <c r="H795" s="489"/>
      <c r="L795" s="709"/>
    </row>
    <row r="796" spans="1:12" s="36" customFormat="1" outlineLevel="1" x14ac:dyDescent="0.2">
      <c r="A796" s="511">
        <v>251</v>
      </c>
      <c r="B796" s="512" t="s">
        <v>1824</v>
      </c>
      <c r="C796" s="513" t="s">
        <v>2177</v>
      </c>
      <c r="D796" s="513" t="s">
        <v>2178</v>
      </c>
      <c r="E796" s="513" t="s">
        <v>261</v>
      </c>
      <c r="F796" s="514">
        <v>44.57</v>
      </c>
      <c r="G796" s="711"/>
      <c r="H796" s="515">
        <f>F796*G796</f>
        <v>0</v>
      </c>
      <c r="L796" s="709"/>
    </row>
    <row r="797" spans="1:12" s="36" customFormat="1" outlineLevel="1" x14ac:dyDescent="0.2">
      <c r="A797" s="482"/>
      <c r="B797" s="483"/>
      <c r="C797" s="483"/>
      <c r="D797" s="483" t="s">
        <v>2179</v>
      </c>
      <c r="E797" s="483"/>
      <c r="F797" s="484">
        <v>44.57</v>
      </c>
      <c r="G797" s="485"/>
      <c r="H797" s="485"/>
      <c r="L797" s="709"/>
    </row>
    <row r="798" spans="1:12" s="36" customFormat="1" outlineLevel="1" x14ac:dyDescent="0.2">
      <c r="A798" s="511">
        <v>252</v>
      </c>
      <c r="B798" s="512" t="s">
        <v>1771</v>
      </c>
      <c r="C798" s="513" t="s">
        <v>2180</v>
      </c>
      <c r="D798" s="513" t="s">
        <v>2181</v>
      </c>
      <c r="E798" s="513" t="s">
        <v>261</v>
      </c>
      <c r="F798" s="514">
        <v>62.49</v>
      </c>
      <c r="G798" s="711"/>
      <c r="H798" s="515">
        <f>F798*G798</f>
        <v>0</v>
      </c>
      <c r="L798" s="709"/>
    </row>
    <row r="799" spans="1:12" s="36" customFormat="1" outlineLevel="1" x14ac:dyDescent="0.2">
      <c r="A799" s="482"/>
      <c r="B799" s="483"/>
      <c r="C799" s="483"/>
      <c r="D799" s="483" t="s">
        <v>2182</v>
      </c>
      <c r="E799" s="483"/>
      <c r="F799" s="484">
        <v>62.49</v>
      </c>
      <c r="G799" s="485"/>
      <c r="H799" s="485"/>
      <c r="L799" s="709"/>
    </row>
    <row r="800" spans="1:12" s="36" customFormat="1" ht="22.5" outlineLevel="1" x14ac:dyDescent="0.2">
      <c r="A800" s="511">
        <v>253</v>
      </c>
      <c r="B800" s="512" t="s">
        <v>1771</v>
      </c>
      <c r="C800" s="513" t="s">
        <v>2183</v>
      </c>
      <c r="D800" s="513" t="s">
        <v>2184</v>
      </c>
      <c r="E800" s="513" t="s">
        <v>895</v>
      </c>
      <c r="F800" s="514">
        <v>40.293999999999997</v>
      </c>
      <c r="G800" s="711"/>
      <c r="H800" s="515">
        <f>F800*G800</f>
        <v>0</v>
      </c>
      <c r="L800" s="709"/>
    </row>
    <row r="801" spans="1:12" s="36" customFormat="1" outlineLevel="1" x14ac:dyDescent="0.2">
      <c r="A801" s="482"/>
      <c r="B801" s="483"/>
      <c r="C801" s="483"/>
      <c r="D801" s="483" t="s">
        <v>2185</v>
      </c>
      <c r="E801" s="483"/>
      <c r="F801" s="484">
        <v>40.293999999999997</v>
      </c>
      <c r="G801" s="485"/>
      <c r="H801" s="485"/>
      <c r="L801" s="709"/>
    </row>
    <row r="802" spans="1:12" s="36" customFormat="1" ht="22.5" outlineLevel="1" x14ac:dyDescent="0.2">
      <c r="A802" s="511">
        <v>254</v>
      </c>
      <c r="B802" s="512" t="s">
        <v>1771</v>
      </c>
      <c r="C802" s="513" t="s">
        <v>2186</v>
      </c>
      <c r="D802" s="513" t="s">
        <v>2187</v>
      </c>
      <c r="E802" s="513" t="s">
        <v>261</v>
      </c>
      <c r="F802" s="514">
        <v>10.1</v>
      </c>
      <c r="G802" s="711"/>
      <c r="H802" s="515">
        <f>F802*G802</f>
        <v>0</v>
      </c>
      <c r="L802" s="709"/>
    </row>
    <row r="803" spans="1:12" s="36" customFormat="1" ht="22.5" outlineLevel="1" x14ac:dyDescent="0.2">
      <c r="A803" s="511">
        <v>255</v>
      </c>
      <c r="B803" s="512" t="s">
        <v>1771</v>
      </c>
      <c r="C803" s="513" t="s">
        <v>2188</v>
      </c>
      <c r="D803" s="513" t="s">
        <v>2189</v>
      </c>
      <c r="E803" s="513" t="s">
        <v>261</v>
      </c>
      <c r="F803" s="514">
        <v>264.3</v>
      </c>
      <c r="G803" s="711"/>
      <c r="H803" s="515">
        <f>F803*G803</f>
        <v>0</v>
      </c>
      <c r="L803" s="709"/>
    </row>
    <row r="804" spans="1:12" s="36" customFormat="1" outlineLevel="1" x14ac:dyDescent="0.2">
      <c r="A804" s="482"/>
      <c r="B804" s="483"/>
      <c r="C804" s="483"/>
      <c r="D804" s="483" t="s">
        <v>2966</v>
      </c>
      <c r="E804" s="483"/>
      <c r="F804" s="484">
        <v>254.8</v>
      </c>
      <c r="G804" s="485"/>
      <c r="H804" s="485"/>
      <c r="L804" s="709"/>
    </row>
    <row r="805" spans="1:12" s="36" customFormat="1" outlineLevel="1" x14ac:dyDescent="0.2">
      <c r="A805" s="482"/>
      <c r="B805" s="483"/>
      <c r="C805" s="483"/>
      <c r="D805" s="483" t="s">
        <v>2969</v>
      </c>
      <c r="E805" s="483"/>
      <c r="F805" s="484">
        <v>9.5</v>
      </c>
      <c r="G805" s="485"/>
      <c r="H805" s="485"/>
      <c r="L805" s="709"/>
    </row>
    <row r="806" spans="1:12" s="36" customFormat="1" ht="22.5" outlineLevel="1" x14ac:dyDescent="0.2">
      <c r="A806" s="511">
        <v>256</v>
      </c>
      <c r="B806" s="512" t="s">
        <v>1771</v>
      </c>
      <c r="C806" s="513" t="s">
        <v>2190</v>
      </c>
      <c r="D806" s="513" t="s">
        <v>2191</v>
      </c>
      <c r="E806" s="513" t="s">
        <v>895</v>
      </c>
      <c r="F806" s="514">
        <v>1.474</v>
      </c>
      <c r="G806" s="711"/>
      <c r="H806" s="515">
        <f>F806*G806</f>
        <v>0</v>
      </c>
      <c r="L806" s="709"/>
    </row>
    <row r="807" spans="1:12" s="36" customFormat="1" outlineLevel="1" x14ac:dyDescent="0.2">
      <c r="A807" s="486"/>
      <c r="B807" s="487"/>
      <c r="C807" s="487"/>
      <c r="D807" s="487" t="s">
        <v>2192</v>
      </c>
      <c r="E807" s="487"/>
      <c r="F807" s="488">
        <v>1.474</v>
      </c>
      <c r="G807" s="489"/>
      <c r="H807" s="489"/>
      <c r="L807" s="709"/>
    </row>
    <row r="808" spans="1:12" s="36" customFormat="1" outlineLevel="1" x14ac:dyDescent="0.2">
      <c r="A808" s="511">
        <v>257</v>
      </c>
      <c r="B808" s="512" t="s">
        <v>1771</v>
      </c>
      <c r="C808" s="513" t="s">
        <v>2193</v>
      </c>
      <c r="D808" s="513" t="s">
        <v>2194</v>
      </c>
      <c r="E808" s="513" t="s">
        <v>261</v>
      </c>
      <c r="F808" s="514">
        <v>12.28</v>
      </c>
      <c r="G808" s="711"/>
      <c r="H808" s="515">
        <f>F808*G808</f>
        <v>0</v>
      </c>
      <c r="L808" s="709"/>
    </row>
    <row r="809" spans="1:12" s="36" customFormat="1" outlineLevel="1" x14ac:dyDescent="0.2">
      <c r="A809" s="511">
        <v>258</v>
      </c>
      <c r="B809" s="512" t="s">
        <v>1771</v>
      </c>
      <c r="C809" s="513" t="s">
        <v>2195</v>
      </c>
      <c r="D809" s="513" t="s">
        <v>2196</v>
      </c>
      <c r="E809" s="513" t="s">
        <v>261</v>
      </c>
      <c r="F809" s="514">
        <v>3.29</v>
      </c>
      <c r="G809" s="711"/>
      <c r="H809" s="515">
        <f>F809*G809</f>
        <v>0</v>
      </c>
      <c r="L809" s="709"/>
    </row>
    <row r="810" spans="1:12" s="36" customFormat="1" ht="22.5" outlineLevel="1" x14ac:dyDescent="0.2">
      <c r="A810" s="507">
        <v>259</v>
      </c>
      <c r="B810" s="508" t="s">
        <v>2149</v>
      </c>
      <c r="C810" s="503" t="s">
        <v>2197</v>
      </c>
      <c r="D810" s="503" t="s">
        <v>2198</v>
      </c>
      <c r="E810" s="503" t="s">
        <v>261</v>
      </c>
      <c r="F810" s="504">
        <v>257.85199999999998</v>
      </c>
      <c r="G810" s="725"/>
      <c r="H810" s="506">
        <f>F810*G810</f>
        <v>0</v>
      </c>
      <c r="L810" s="709"/>
    </row>
    <row r="811" spans="1:12" s="36" customFormat="1" outlineLevel="1" x14ac:dyDescent="0.2">
      <c r="A811" s="482"/>
      <c r="B811" s="483"/>
      <c r="C811" s="483"/>
      <c r="D811" s="483" t="s">
        <v>2199</v>
      </c>
      <c r="E811" s="483"/>
      <c r="F811" s="484">
        <v>103.7</v>
      </c>
      <c r="G811" s="485"/>
      <c r="H811" s="485"/>
      <c r="L811" s="709"/>
    </row>
    <row r="812" spans="1:12" s="36" customFormat="1" outlineLevel="1" x14ac:dyDescent="0.2">
      <c r="A812" s="482"/>
      <c r="B812" s="483"/>
      <c r="C812" s="483"/>
      <c r="D812" s="483" t="s">
        <v>2200</v>
      </c>
      <c r="E812" s="483"/>
      <c r="F812" s="484">
        <v>11.592000000000001</v>
      </c>
      <c r="G812" s="485"/>
      <c r="H812" s="485"/>
      <c r="L812" s="709"/>
    </row>
    <row r="813" spans="1:12" s="36" customFormat="1" ht="33.75" outlineLevel="1" x14ac:dyDescent="0.2">
      <c r="A813" s="482"/>
      <c r="B813" s="483"/>
      <c r="C813" s="483"/>
      <c r="D813" s="483" t="s">
        <v>2201</v>
      </c>
      <c r="E813" s="483"/>
      <c r="F813" s="484">
        <v>98.57</v>
      </c>
      <c r="G813" s="485"/>
      <c r="H813" s="485"/>
      <c r="L813" s="709"/>
    </row>
    <row r="814" spans="1:12" s="36" customFormat="1" outlineLevel="1" x14ac:dyDescent="0.2">
      <c r="A814" s="716"/>
      <c r="B814" s="717"/>
      <c r="C814" s="717"/>
      <c r="D814" s="717" t="s">
        <v>1523</v>
      </c>
      <c r="E814" s="717"/>
      <c r="F814" s="718"/>
      <c r="G814" s="719"/>
      <c r="H814" s="719"/>
      <c r="L814" s="709"/>
    </row>
    <row r="815" spans="1:12" s="36" customFormat="1" outlineLevel="1" x14ac:dyDescent="0.2">
      <c r="A815" s="482"/>
      <c r="B815" s="483"/>
      <c r="C815" s="483"/>
      <c r="D815" s="483" t="s">
        <v>2202</v>
      </c>
      <c r="E815" s="483"/>
      <c r="F815" s="484">
        <v>43.99</v>
      </c>
      <c r="G815" s="485"/>
      <c r="H815" s="485"/>
      <c r="L815" s="709"/>
    </row>
    <row r="816" spans="1:12" s="36" customFormat="1" ht="22.5" outlineLevel="1" x14ac:dyDescent="0.2">
      <c r="A816" s="511">
        <v>260</v>
      </c>
      <c r="B816" s="512" t="s">
        <v>1771</v>
      </c>
      <c r="C816" s="513" t="s">
        <v>1800</v>
      </c>
      <c r="D816" s="513" t="s">
        <v>1801</v>
      </c>
      <c r="E816" s="513" t="s">
        <v>261</v>
      </c>
      <c r="F816" s="514">
        <v>40.688000000000002</v>
      </c>
      <c r="G816" s="711"/>
      <c r="H816" s="515">
        <f>F816*G816</f>
        <v>0</v>
      </c>
      <c r="L816" s="709"/>
    </row>
    <row r="817" spans="1:12" s="36" customFormat="1" outlineLevel="1" x14ac:dyDescent="0.2">
      <c r="A817" s="482"/>
      <c r="B817" s="483"/>
      <c r="C817" s="483"/>
      <c r="D817" s="483" t="s">
        <v>2203</v>
      </c>
      <c r="E817" s="483"/>
      <c r="F817" s="484">
        <v>39.89</v>
      </c>
      <c r="G817" s="485"/>
      <c r="H817" s="485"/>
      <c r="L817" s="709"/>
    </row>
    <row r="818" spans="1:12" s="36" customFormat="1" ht="22.5" outlineLevel="1" x14ac:dyDescent="0.2">
      <c r="A818" s="511">
        <v>261</v>
      </c>
      <c r="B818" s="512" t="s">
        <v>1771</v>
      </c>
      <c r="C818" s="513" t="s">
        <v>2204</v>
      </c>
      <c r="D818" s="513" t="s">
        <v>2205</v>
      </c>
      <c r="E818" s="513" t="s">
        <v>261</v>
      </c>
      <c r="F818" s="514">
        <v>52.4</v>
      </c>
      <c r="G818" s="711"/>
      <c r="H818" s="515">
        <f>F818*G818</f>
        <v>0</v>
      </c>
      <c r="L818" s="709"/>
    </row>
    <row r="819" spans="1:12" s="36" customFormat="1" outlineLevel="1" x14ac:dyDescent="0.2">
      <c r="A819" s="482"/>
      <c r="B819" s="483"/>
      <c r="C819" s="483"/>
      <c r="D819" s="483" t="s">
        <v>2206</v>
      </c>
      <c r="E819" s="483"/>
      <c r="F819" s="484">
        <v>52.4</v>
      </c>
      <c r="G819" s="485"/>
      <c r="H819" s="485"/>
      <c r="L819" s="709"/>
    </row>
    <row r="820" spans="1:12" s="36" customFormat="1" outlineLevel="1" x14ac:dyDescent="0.2">
      <c r="A820" s="511">
        <v>262</v>
      </c>
      <c r="B820" s="512" t="s">
        <v>1771</v>
      </c>
      <c r="C820" s="513" t="s">
        <v>2207</v>
      </c>
      <c r="D820" s="513" t="s">
        <v>2208</v>
      </c>
      <c r="E820" s="513" t="s">
        <v>261</v>
      </c>
      <c r="F820" s="514">
        <v>51.3</v>
      </c>
      <c r="G820" s="711"/>
      <c r="H820" s="515">
        <f>F820*G820</f>
        <v>0</v>
      </c>
      <c r="L820" s="709"/>
    </row>
    <row r="821" spans="1:12" s="36" customFormat="1" outlineLevel="1" x14ac:dyDescent="0.2">
      <c r="A821" s="482"/>
      <c r="B821" s="483"/>
      <c r="C821" s="483"/>
      <c r="D821" s="483" t="s">
        <v>2209</v>
      </c>
      <c r="E821" s="483"/>
      <c r="F821" s="484">
        <v>51.3</v>
      </c>
      <c r="G821" s="485"/>
      <c r="H821" s="485"/>
      <c r="L821" s="709"/>
    </row>
    <row r="822" spans="1:12" s="36" customFormat="1" ht="22.5" outlineLevel="1" x14ac:dyDescent="0.2">
      <c r="A822" s="511">
        <v>263</v>
      </c>
      <c r="B822" s="512" t="s">
        <v>1771</v>
      </c>
      <c r="C822" s="513" t="s">
        <v>2210</v>
      </c>
      <c r="D822" s="513" t="s">
        <v>2211</v>
      </c>
      <c r="E822" s="513" t="s">
        <v>261</v>
      </c>
      <c r="F822" s="514">
        <v>4.8650000000000002</v>
      </c>
      <c r="G822" s="711"/>
      <c r="H822" s="515">
        <f>F822*G822</f>
        <v>0</v>
      </c>
      <c r="L822" s="709"/>
    </row>
    <row r="823" spans="1:12" s="36" customFormat="1" outlineLevel="1" x14ac:dyDescent="0.2">
      <c r="A823" s="482"/>
      <c r="B823" s="483"/>
      <c r="C823" s="483"/>
      <c r="D823" s="483" t="s">
        <v>2212</v>
      </c>
      <c r="E823" s="483"/>
      <c r="F823" s="484">
        <v>4.7699999999999996</v>
      </c>
      <c r="G823" s="485"/>
      <c r="H823" s="485"/>
      <c r="L823" s="709"/>
    </row>
    <row r="824" spans="1:12" s="36" customFormat="1" ht="22.5" outlineLevel="1" x14ac:dyDescent="0.2">
      <c r="A824" s="511">
        <v>264</v>
      </c>
      <c r="B824" s="512" t="s">
        <v>1771</v>
      </c>
      <c r="C824" s="513" t="s">
        <v>2213</v>
      </c>
      <c r="D824" s="513" t="s">
        <v>2214</v>
      </c>
      <c r="E824" s="513" t="s">
        <v>261</v>
      </c>
      <c r="F824" s="514">
        <v>12.118</v>
      </c>
      <c r="G824" s="711"/>
      <c r="H824" s="515">
        <f>F824*G824</f>
        <v>0</v>
      </c>
      <c r="L824" s="709"/>
    </row>
    <row r="825" spans="1:12" s="36" customFormat="1" outlineLevel="1" x14ac:dyDescent="0.2">
      <c r="A825" s="482"/>
      <c r="B825" s="483"/>
      <c r="C825" s="483"/>
      <c r="D825" s="483" t="s">
        <v>2215</v>
      </c>
      <c r="E825" s="483"/>
      <c r="F825" s="484">
        <v>11.88</v>
      </c>
      <c r="G825" s="485"/>
      <c r="H825" s="485"/>
      <c r="L825" s="709"/>
    </row>
    <row r="826" spans="1:12" s="36" customFormat="1" outlineLevel="1" x14ac:dyDescent="0.2">
      <c r="A826" s="511">
        <v>265</v>
      </c>
      <c r="B826" s="512" t="s">
        <v>1771</v>
      </c>
      <c r="C826" s="513" t="s">
        <v>2216</v>
      </c>
      <c r="D826" s="513" t="s">
        <v>2217</v>
      </c>
      <c r="E826" s="513" t="s">
        <v>261</v>
      </c>
      <c r="F826" s="514">
        <v>88.424000000000007</v>
      </c>
      <c r="G826" s="711"/>
      <c r="H826" s="515">
        <f>F826*G826</f>
        <v>0</v>
      </c>
      <c r="L826" s="709"/>
    </row>
    <row r="827" spans="1:12" s="36" customFormat="1" ht="33.75" outlineLevel="1" x14ac:dyDescent="0.2">
      <c r="A827" s="482"/>
      <c r="B827" s="483"/>
      <c r="C827" s="483"/>
      <c r="D827" s="483" t="s">
        <v>2218</v>
      </c>
      <c r="E827" s="483"/>
      <c r="F827" s="484">
        <v>86.69</v>
      </c>
      <c r="G827" s="485"/>
      <c r="H827" s="485"/>
      <c r="L827" s="709"/>
    </row>
    <row r="828" spans="1:12" s="36" customFormat="1" outlineLevel="1" x14ac:dyDescent="0.2">
      <c r="A828" s="511">
        <v>266</v>
      </c>
      <c r="B828" s="512" t="s">
        <v>1824</v>
      </c>
      <c r="C828" s="513" t="s">
        <v>2219</v>
      </c>
      <c r="D828" s="513" t="s">
        <v>2220</v>
      </c>
      <c r="E828" s="513" t="s">
        <v>261</v>
      </c>
      <c r="F828" s="514">
        <v>4.266</v>
      </c>
      <c r="G828" s="711"/>
      <c r="H828" s="515">
        <f>F828*G828</f>
        <v>0</v>
      </c>
      <c r="L828" s="709"/>
    </row>
    <row r="829" spans="1:12" s="36" customFormat="1" outlineLevel="1" x14ac:dyDescent="0.2">
      <c r="A829" s="482"/>
      <c r="B829" s="483"/>
      <c r="C829" s="483"/>
      <c r="D829" s="483" t="s">
        <v>2221</v>
      </c>
      <c r="E829" s="483"/>
      <c r="F829" s="484">
        <v>4.1820000000000004</v>
      </c>
      <c r="G829" s="485"/>
      <c r="H829" s="485"/>
      <c r="L829" s="709"/>
    </row>
    <row r="830" spans="1:12" s="36" customFormat="1" ht="22.5" outlineLevel="1" x14ac:dyDescent="0.2">
      <c r="A830" s="507">
        <v>267</v>
      </c>
      <c r="B830" s="508" t="s">
        <v>2149</v>
      </c>
      <c r="C830" s="503" t="s">
        <v>2222</v>
      </c>
      <c r="D830" s="503" t="s">
        <v>2223</v>
      </c>
      <c r="E830" s="503" t="s">
        <v>261</v>
      </c>
      <c r="F830" s="504">
        <v>333.16</v>
      </c>
      <c r="G830" s="725"/>
      <c r="H830" s="506">
        <f>F830*G830</f>
        <v>0</v>
      </c>
      <c r="L830" s="709"/>
    </row>
    <row r="831" spans="1:12" s="36" customFormat="1" outlineLevel="1" x14ac:dyDescent="0.2">
      <c r="A831" s="482"/>
      <c r="B831" s="483"/>
      <c r="C831" s="483"/>
      <c r="D831" s="483" t="s">
        <v>2224</v>
      </c>
      <c r="E831" s="483"/>
      <c r="F831" s="484">
        <v>333.16</v>
      </c>
      <c r="G831" s="485"/>
      <c r="H831" s="485"/>
      <c r="L831" s="709"/>
    </row>
    <row r="832" spans="1:12" s="36" customFormat="1" ht="22.5" outlineLevel="1" x14ac:dyDescent="0.2">
      <c r="A832" s="507">
        <v>268</v>
      </c>
      <c r="B832" s="508" t="s">
        <v>2149</v>
      </c>
      <c r="C832" s="503" t="s">
        <v>2225</v>
      </c>
      <c r="D832" s="503" t="s">
        <v>2226</v>
      </c>
      <c r="E832" s="503" t="s">
        <v>261</v>
      </c>
      <c r="F832" s="504">
        <v>718.7</v>
      </c>
      <c r="G832" s="725"/>
      <c r="H832" s="506">
        <f>F832*G832</f>
        <v>0</v>
      </c>
      <c r="L832" s="709"/>
    </row>
    <row r="833" spans="1:12" s="36" customFormat="1" outlineLevel="1" x14ac:dyDescent="0.2">
      <c r="A833" s="482"/>
      <c r="B833" s="483"/>
      <c r="C833" s="483"/>
      <c r="D833" s="483" t="s">
        <v>2227</v>
      </c>
      <c r="E833" s="483"/>
      <c r="F833" s="484">
        <v>217.5</v>
      </c>
      <c r="G833" s="485"/>
      <c r="H833" s="485"/>
      <c r="L833" s="709"/>
    </row>
    <row r="834" spans="1:12" s="36" customFormat="1" outlineLevel="1" x14ac:dyDescent="0.2">
      <c r="A834" s="482"/>
      <c r="B834" s="483"/>
      <c r="C834" s="483"/>
      <c r="D834" s="483" t="s">
        <v>2228</v>
      </c>
      <c r="E834" s="483"/>
      <c r="F834" s="484">
        <v>501.2</v>
      </c>
      <c r="G834" s="485"/>
      <c r="H834" s="485"/>
      <c r="L834" s="709"/>
    </row>
    <row r="835" spans="1:12" s="36" customFormat="1" ht="22.5" outlineLevel="1" x14ac:dyDescent="0.2">
      <c r="A835" s="511">
        <v>269</v>
      </c>
      <c r="B835" s="512" t="s">
        <v>1771</v>
      </c>
      <c r="C835" s="513" t="s">
        <v>2190</v>
      </c>
      <c r="D835" s="513" t="s">
        <v>2191</v>
      </c>
      <c r="E835" s="513" t="s">
        <v>895</v>
      </c>
      <c r="F835" s="514">
        <v>153.05000000000001</v>
      </c>
      <c r="G835" s="711"/>
      <c r="H835" s="515">
        <f>F835*G835</f>
        <v>0</v>
      </c>
      <c r="L835" s="709"/>
    </row>
    <row r="836" spans="1:12" s="36" customFormat="1" ht="33.75" outlineLevel="1" x14ac:dyDescent="0.2">
      <c r="A836" s="482"/>
      <c r="B836" s="483"/>
      <c r="C836" s="483"/>
      <c r="D836" s="483" t="s">
        <v>2229</v>
      </c>
      <c r="E836" s="483"/>
      <c r="F836" s="484">
        <v>150.04900000000001</v>
      </c>
      <c r="G836" s="485"/>
      <c r="H836" s="485"/>
      <c r="L836" s="709"/>
    </row>
    <row r="837" spans="1:12" s="36" customFormat="1" outlineLevel="1" x14ac:dyDescent="0.2">
      <c r="A837" s="511">
        <v>270</v>
      </c>
      <c r="B837" s="512" t="s">
        <v>1771</v>
      </c>
      <c r="C837" s="513" t="s">
        <v>2230</v>
      </c>
      <c r="D837" s="513" t="s">
        <v>2231</v>
      </c>
      <c r="E837" s="513" t="s">
        <v>895</v>
      </c>
      <c r="F837" s="514">
        <v>1.1100000000000001</v>
      </c>
      <c r="G837" s="711"/>
      <c r="H837" s="515">
        <f>F837*G837</f>
        <v>0</v>
      </c>
      <c r="L837" s="709"/>
    </row>
    <row r="838" spans="1:12" s="36" customFormat="1" outlineLevel="1" x14ac:dyDescent="0.2">
      <c r="A838" s="482"/>
      <c r="B838" s="483"/>
      <c r="C838" s="483"/>
      <c r="D838" s="483" t="s">
        <v>2232</v>
      </c>
      <c r="E838" s="483"/>
      <c r="F838" s="484">
        <v>1.0880000000000001</v>
      </c>
      <c r="G838" s="485"/>
      <c r="H838" s="485"/>
      <c r="L838" s="709"/>
    </row>
    <row r="839" spans="1:12" s="36" customFormat="1" outlineLevel="1" x14ac:dyDescent="0.2">
      <c r="A839" s="511">
        <v>271</v>
      </c>
      <c r="B839" s="512" t="s">
        <v>2171</v>
      </c>
      <c r="C839" s="513" t="s">
        <v>2233</v>
      </c>
      <c r="D839" s="513" t="s">
        <v>2234</v>
      </c>
      <c r="E839" s="513" t="s">
        <v>261</v>
      </c>
      <c r="F839" s="514">
        <v>19.686</v>
      </c>
      <c r="G839" s="711"/>
      <c r="H839" s="515">
        <f>F839*G839</f>
        <v>0</v>
      </c>
      <c r="L839" s="709"/>
    </row>
    <row r="840" spans="1:12" s="36" customFormat="1" outlineLevel="1" x14ac:dyDescent="0.2">
      <c r="A840" s="482"/>
      <c r="B840" s="483"/>
      <c r="C840" s="483"/>
      <c r="D840" s="483" t="s">
        <v>2970</v>
      </c>
      <c r="E840" s="483"/>
      <c r="F840" s="484">
        <v>19.3</v>
      </c>
      <c r="G840" s="485"/>
      <c r="H840" s="485"/>
      <c r="L840" s="709"/>
    </row>
    <row r="841" spans="1:12" s="36" customFormat="1" ht="22.5" outlineLevel="1" x14ac:dyDescent="0.2">
      <c r="A841" s="507">
        <v>272</v>
      </c>
      <c r="B841" s="508" t="s">
        <v>2149</v>
      </c>
      <c r="C841" s="503" t="s">
        <v>2235</v>
      </c>
      <c r="D841" s="503" t="s">
        <v>2236</v>
      </c>
      <c r="E841" s="503" t="s">
        <v>261</v>
      </c>
      <c r="F841" s="504">
        <v>176.21</v>
      </c>
      <c r="G841" s="725"/>
      <c r="H841" s="506">
        <f>F841*G841</f>
        <v>0</v>
      </c>
      <c r="L841" s="709"/>
    </row>
    <row r="842" spans="1:12" s="36" customFormat="1" outlineLevel="1" x14ac:dyDescent="0.2">
      <c r="A842" s="482"/>
      <c r="B842" s="483"/>
      <c r="C842" s="483"/>
      <c r="D842" s="483" t="s">
        <v>2237</v>
      </c>
      <c r="E842" s="483"/>
      <c r="F842" s="484">
        <v>176.21</v>
      </c>
      <c r="G842" s="485"/>
      <c r="H842" s="485"/>
      <c r="L842" s="709"/>
    </row>
    <row r="843" spans="1:12" s="36" customFormat="1" outlineLevel="1" x14ac:dyDescent="0.2">
      <c r="A843" s="511">
        <v>273</v>
      </c>
      <c r="B843" s="512" t="s">
        <v>1771</v>
      </c>
      <c r="C843" s="513" t="s">
        <v>2238</v>
      </c>
      <c r="D843" s="513" t="s">
        <v>2239</v>
      </c>
      <c r="E843" s="513" t="s">
        <v>261</v>
      </c>
      <c r="F843" s="514">
        <v>193.83099999999999</v>
      </c>
      <c r="G843" s="711"/>
      <c r="H843" s="515">
        <f>F843*G843</f>
        <v>0</v>
      </c>
      <c r="L843" s="709"/>
    </row>
    <row r="844" spans="1:12" s="36" customFormat="1" outlineLevel="1" x14ac:dyDescent="0.2">
      <c r="A844" s="486"/>
      <c r="B844" s="487"/>
      <c r="C844" s="487"/>
      <c r="D844" s="487" t="s">
        <v>2240</v>
      </c>
      <c r="E844" s="487"/>
      <c r="F844" s="488">
        <v>193.83099999999999</v>
      </c>
      <c r="G844" s="489"/>
      <c r="H844" s="489"/>
      <c r="L844" s="709"/>
    </row>
    <row r="845" spans="1:12" s="36" customFormat="1" ht="13.5" outlineLevel="1" thickBot="1" x14ac:dyDescent="0.25">
      <c r="A845" s="507">
        <v>274</v>
      </c>
      <c r="B845" s="508" t="s">
        <v>2149</v>
      </c>
      <c r="C845" s="503" t="s">
        <v>2241</v>
      </c>
      <c r="D845" s="503" t="s">
        <v>2242</v>
      </c>
      <c r="E845" s="503" t="s">
        <v>623</v>
      </c>
      <c r="F845" s="504">
        <v>6.0490000000000004</v>
      </c>
      <c r="G845" s="725"/>
      <c r="H845" s="506">
        <f>F845*G845</f>
        <v>0</v>
      </c>
      <c r="L845" s="709"/>
    </row>
    <row r="846" spans="1:12" s="36" customFormat="1" ht="13.5" thickBot="1" x14ac:dyDescent="0.25">
      <c r="A846" s="743"/>
      <c r="B846" s="744"/>
      <c r="C846" s="744" t="s">
        <v>2243</v>
      </c>
      <c r="D846" s="744" t="s">
        <v>2244</v>
      </c>
      <c r="E846" s="744"/>
      <c r="F846" s="745"/>
      <c r="G846" s="746"/>
      <c r="H846" s="747">
        <f>SUM(H847:H861)</f>
        <v>0</v>
      </c>
      <c r="L846" s="709"/>
    </row>
    <row r="847" spans="1:12" s="36" customFormat="1" outlineLevel="1" x14ac:dyDescent="0.2">
      <c r="A847" s="507">
        <v>275</v>
      </c>
      <c r="B847" s="508" t="s">
        <v>2243</v>
      </c>
      <c r="C847" s="503" t="s">
        <v>2245</v>
      </c>
      <c r="D847" s="503" t="s">
        <v>2246</v>
      </c>
      <c r="E847" s="503" t="s">
        <v>261</v>
      </c>
      <c r="F847" s="504">
        <v>7</v>
      </c>
      <c r="G847" s="505"/>
      <c r="H847" s="506">
        <f>F847*G847</f>
        <v>0</v>
      </c>
      <c r="L847" s="709"/>
    </row>
    <row r="848" spans="1:12" s="36" customFormat="1" outlineLevel="1" x14ac:dyDescent="0.2">
      <c r="A848" s="482"/>
      <c r="B848" s="483"/>
      <c r="C848" s="483"/>
      <c r="D848" s="483" t="s">
        <v>2971</v>
      </c>
      <c r="E848" s="483"/>
      <c r="F848" s="484">
        <v>7</v>
      </c>
      <c r="G848" s="485"/>
      <c r="H848" s="485"/>
      <c r="L848" s="709"/>
    </row>
    <row r="849" spans="1:12" s="36" customFormat="1" ht="67.5" outlineLevel="1" x14ac:dyDescent="0.2">
      <c r="A849" s="785" t="s">
        <v>3194</v>
      </c>
      <c r="B849" s="508" t="s">
        <v>2243</v>
      </c>
      <c r="C849" s="503" t="s">
        <v>2247</v>
      </c>
      <c r="D849" s="755" t="s">
        <v>3198</v>
      </c>
      <c r="E849" s="503" t="s">
        <v>261</v>
      </c>
      <c r="F849" s="504">
        <v>472.3</v>
      </c>
      <c r="G849" s="505"/>
      <c r="H849" s="506">
        <f>F849*G849</f>
        <v>0</v>
      </c>
      <c r="K849" s="820">
        <v>42438</v>
      </c>
      <c r="L849" s="709"/>
    </row>
    <row r="850" spans="1:12" s="36" customFormat="1" outlineLevel="1" x14ac:dyDescent="0.2">
      <c r="A850" s="818"/>
      <c r="B850" s="483"/>
      <c r="C850" s="483"/>
      <c r="D850" s="483" t="s">
        <v>3212</v>
      </c>
      <c r="E850" s="483"/>
      <c r="F850" s="484"/>
      <c r="G850" s="485"/>
      <c r="H850" s="485"/>
      <c r="K850" s="819"/>
      <c r="L850" s="709"/>
    </row>
    <row r="851" spans="1:12" s="36" customFormat="1" ht="78.75" customHeight="1" outlineLevel="1" x14ac:dyDescent="0.2">
      <c r="A851" s="785" t="s">
        <v>3195</v>
      </c>
      <c r="B851" s="508" t="s">
        <v>2243</v>
      </c>
      <c r="C851" s="503" t="s">
        <v>2247</v>
      </c>
      <c r="D851" s="755" t="s">
        <v>3199</v>
      </c>
      <c r="E851" s="503" t="s">
        <v>261</v>
      </c>
      <c r="F851" s="504">
        <v>311</v>
      </c>
      <c r="G851" s="505"/>
      <c r="H851" s="506">
        <f>F851*G851</f>
        <v>0</v>
      </c>
      <c r="K851" s="819"/>
      <c r="L851" s="709"/>
    </row>
    <row r="852" spans="1:12" s="36" customFormat="1" outlineLevel="1" x14ac:dyDescent="0.2">
      <c r="A852" s="818"/>
      <c r="B852" s="483"/>
      <c r="C852" s="483"/>
      <c r="D852" s="483" t="s">
        <v>3214</v>
      </c>
      <c r="E852" s="483"/>
      <c r="F852" s="484"/>
      <c r="G852" s="485"/>
      <c r="H852" s="485"/>
      <c r="K852" s="819"/>
      <c r="L852" s="709"/>
    </row>
    <row r="853" spans="1:12" s="36" customFormat="1" ht="78.75" customHeight="1" outlineLevel="1" x14ac:dyDescent="0.2">
      <c r="A853" s="785" t="s">
        <v>3196</v>
      </c>
      <c r="B853" s="508" t="s">
        <v>2243</v>
      </c>
      <c r="C853" s="503" t="s">
        <v>2247</v>
      </c>
      <c r="D853" s="755" t="s">
        <v>3200</v>
      </c>
      <c r="E853" s="503" t="s">
        <v>261</v>
      </c>
      <c r="F853" s="504">
        <v>58.8</v>
      </c>
      <c r="G853" s="505"/>
      <c r="H853" s="506">
        <f>F853*G853</f>
        <v>0</v>
      </c>
      <c r="K853" s="819"/>
      <c r="L853" s="709"/>
    </row>
    <row r="854" spans="1:12" s="36" customFormat="1" outlineLevel="1" x14ac:dyDescent="0.2">
      <c r="A854" s="818"/>
      <c r="B854" s="483"/>
      <c r="C854" s="483"/>
      <c r="D854" s="483" t="s">
        <v>3201</v>
      </c>
      <c r="E854" s="483"/>
      <c r="F854" s="484"/>
      <c r="G854" s="485"/>
      <c r="H854" s="485"/>
      <c r="K854" s="819"/>
      <c r="L854" s="709"/>
    </row>
    <row r="855" spans="1:12" s="36" customFormat="1" ht="67.5" outlineLevel="1" x14ac:dyDescent="0.2">
      <c r="A855" s="785" t="s">
        <v>3197</v>
      </c>
      <c r="B855" s="508" t="s">
        <v>2243</v>
      </c>
      <c r="C855" s="503" t="s">
        <v>2248</v>
      </c>
      <c r="D855" s="755" t="s">
        <v>3202</v>
      </c>
      <c r="E855" s="503" t="s">
        <v>261</v>
      </c>
      <c r="F855" s="504">
        <v>104</v>
      </c>
      <c r="G855" s="505"/>
      <c r="H855" s="506">
        <f>F855*G855</f>
        <v>0</v>
      </c>
      <c r="K855" s="819"/>
      <c r="L855" s="709"/>
    </row>
    <row r="856" spans="1:12" s="36" customFormat="1" outlineLevel="1" x14ac:dyDescent="0.2">
      <c r="A856" s="818"/>
      <c r="B856" s="483"/>
      <c r="C856" s="483"/>
      <c r="D856" s="483" t="s">
        <v>3213</v>
      </c>
      <c r="E856" s="483"/>
      <c r="F856" s="484"/>
      <c r="G856" s="485"/>
      <c r="H856" s="485"/>
      <c r="K856" s="819"/>
      <c r="L856" s="709"/>
    </row>
    <row r="857" spans="1:12" s="36" customFormat="1" ht="68.25" customHeight="1" outlineLevel="1" x14ac:dyDescent="0.2">
      <c r="A857" s="785" t="s">
        <v>3203</v>
      </c>
      <c r="B857" s="508" t="s">
        <v>2243</v>
      </c>
      <c r="C857" s="503" t="s">
        <v>2248</v>
      </c>
      <c r="D857" s="755" t="s">
        <v>3205</v>
      </c>
      <c r="E857" s="503" t="s">
        <v>261</v>
      </c>
      <c r="F857" s="504">
        <v>33.08</v>
      </c>
      <c r="G857" s="505"/>
      <c r="H857" s="506">
        <f>F857*G857</f>
        <v>0</v>
      </c>
      <c r="K857" s="819"/>
      <c r="L857" s="709"/>
    </row>
    <row r="858" spans="1:12" s="36" customFormat="1" outlineLevel="1" x14ac:dyDescent="0.2">
      <c r="A858" s="818"/>
      <c r="B858" s="483"/>
      <c r="C858" s="483"/>
      <c r="D858" s="483" t="s">
        <v>3206</v>
      </c>
      <c r="E858" s="483"/>
      <c r="F858" s="484"/>
      <c r="G858" s="485"/>
      <c r="H858" s="485"/>
      <c r="K858" s="819"/>
      <c r="L858" s="709"/>
    </row>
    <row r="859" spans="1:12" s="36" customFormat="1" ht="33.75" outlineLevel="1" x14ac:dyDescent="0.2">
      <c r="A859" s="785" t="s">
        <v>3204</v>
      </c>
      <c r="B859" s="508" t="s">
        <v>2243</v>
      </c>
      <c r="C859" s="503" t="s">
        <v>2249</v>
      </c>
      <c r="D859" s="755" t="s">
        <v>3072</v>
      </c>
      <c r="E859" s="503" t="s">
        <v>261</v>
      </c>
      <c r="F859" s="504">
        <v>34.6</v>
      </c>
      <c r="G859" s="505"/>
      <c r="H859" s="506">
        <f>F859*G859</f>
        <v>0</v>
      </c>
      <c r="K859" s="819"/>
      <c r="L859" s="709"/>
    </row>
    <row r="860" spans="1:12" s="36" customFormat="1" outlineLevel="1" x14ac:dyDescent="0.2">
      <c r="A860" s="482"/>
      <c r="B860" s="483"/>
      <c r="C860" s="483"/>
      <c r="D860" s="483" t="s">
        <v>2250</v>
      </c>
      <c r="E860" s="483"/>
      <c r="F860" s="484">
        <v>34.6</v>
      </c>
      <c r="G860" s="485"/>
      <c r="H860" s="485"/>
      <c r="L860" s="709"/>
    </row>
    <row r="861" spans="1:12" s="36" customFormat="1" ht="23.25" outlineLevel="1" thickBot="1" x14ac:dyDescent="0.25">
      <c r="A861" s="507">
        <v>279</v>
      </c>
      <c r="B861" s="508" t="s">
        <v>2243</v>
      </c>
      <c r="C861" s="503" t="s">
        <v>2251</v>
      </c>
      <c r="D861" s="503" t="s">
        <v>2252</v>
      </c>
      <c r="E861" s="503" t="s">
        <v>623</v>
      </c>
      <c r="F861" s="504">
        <v>4.4660000000000002</v>
      </c>
      <c r="G861" s="505"/>
      <c r="H861" s="506">
        <f>F861*G861</f>
        <v>0</v>
      </c>
      <c r="L861" s="709"/>
    </row>
    <row r="862" spans="1:12" s="36" customFormat="1" ht="13.5" thickBot="1" x14ac:dyDescent="0.25">
      <c r="A862" s="743"/>
      <c r="B862" s="744"/>
      <c r="C862" s="744" t="s">
        <v>2253</v>
      </c>
      <c r="D862" s="744" t="s">
        <v>2254</v>
      </c>
      <c r="E862" s="744"/>
      <c r="F862" s="745"/>
      <c r="G862" s="746"/>
      <c r="H862" s="747">
        <f>SUM(H863:H866)</f>
        <v>0</v>
      </c>
      <c r="L862" s="709"/>
    </row>
    <row r="863" spans="1:12" s="36" customFormat="1" ht="22.5" outlineLevel="1" x14ac:dyDescent="0.2">
      <c r="A863" s="507">
        <v>280</v>
      </c>
      <c r="B863" s="508" t="s">
        <v>2255</v>
      </c>
      <c r="C863" s="503" t="s">
        <v>2256</v>
      </c>
      <c r="D863" s="503" t="s">
        <v>2257</v>
      </c>
      <c r="E863" s="503" t="s">
        <v>893</v>
      </c>
      <c r="F863" s="504">
        <v>16</v>
      </c>
      <c r="G863" s="505"/>
      <c r="H863" s="506">
        <f>F863*G863</f>
        <v>0</v>
      </c>
      <c r="L863" s="709"/>
    </row>
    <row r="864" spans="1:12" s="36" customFormat="1" outlineLevel="1" x14ac:dyDescent="0.2">
      <c r="A864" s="482"/>
      <c r="B864" s="483"/>
      <c r="C864" s="483"/>
      <c r="D864" s="483" t="s">
        <v>2258</v>
      </c>
      <c r="E864" s="483"/>
      <c r="F864" s="484">
        <v>8</v>
      </c>
      <c r="G864" s="485"/>
      <c r="H864" s="485"/>
      <c r="L864" s="709"/>
    </row>
    <row r="865" spans="1:12" s="36" customFormat="1" outlineLevel="1" x14ac:dyDescent="0.2">
      <c r="A865" s="482"/>
      <c r="B865" s="483"/>
      <c r="C865" s="483"/>
      <c r="D865" s="483" t="s">
        <v>2259</v>
      </c>
      <c r="E865" s="483"/>
      <c r="F865" s="484">
        <v>8</v>
      </c>
      <c r="G865" s="485"/>
      <c r="H865" s="485"/>
      <c r="L865" s="709"/>
    </row>
    <row r="866" spans="1:12" s="36" customFormat="1" ht="22.5" outlineLevel="1" x14ac:dyDescent="0.2">
      <c r="A866" s="507">
        <v>281</v>
      </c>
      <c r="B866" s="508" t="s">
        <v>2255</v>
      </c>
      <c r="C866" s="503" t="s">
        <v>2260</v>
      </c>
      <c r="D866" s="503" t="s">
        <v>2261</v>
      </c>
      <c r="E866" s="503" t="s">
        <v>893</v>
      </c>
      <c r="F866" s="504">
        <v>8</v>
      </c>
      <c r="G866" s="505"/>
      <c r="H866" s="506">
        <f>F866*G866</f>
        <v>0</v>
      </c>
      <c r="L866" s="709"/>
    </row>
    <row r="867" spans="1:12" s="36" customFormat="1" outlineLevel="1" x14ac:dyDescent="0.2">
      <c r="A867" s="482"/>
      <c r="B867" s="483"/>
      <c r="C867" s="483"/>
      <c r="D867" s="483" t="s">
        <v>2262</v>
      </c>
      <c r="E867" s="483"/>
      <c r="F867" s="484">
        <v>4</v>
      </c>
      <c r="G867" s="485"/>
      <c r="H867" s="485"/>
      <c r="L867" s="709"/>
    </row>
    <row r="868" spans="1:12" s="36" customFormat="1" ht="13.5" outlineLevel="1" thickBot="1" x14ac:dyDescent="0.25">
      <c r="A868" s="482"/>
      <c r="B868" s="483"/>
      <c r="C868" s="483"/>
      <c r="D868" s="483" t="s">
        <v>2263</v>
      </c>
      <c r="E868" s="483"/>
      <c r="F868" s="484">
        <v>4</v>
      </c>
      <c r="G868" s="485"/>
      <c r="H868" s="485"/>
      <c r="L868" s="709"/>
    </row>
    <row r="869" spans="1:12" s="36" customFormat="1" ht="13.5" thickBot="1" x14ac:dyDescent="0.25">
      <c r="A869" s="743"/>
      <c r="B869" s="744"/>
      <c r="C869" s="744" t="s">
        <v>2264</v>
      </c>
      <c r="D869" s="744" t="s">
        <v>2265</v>
      </c>
      <c r="E869" s="744"/>
      <c r="F869" s="745"/>
      <c r="G869" s="746"/>
      <c r="H869" s="747">
        <f>SUM(H870:H899)</f>
        <v>0</v>
      </c>
      <c r="L869" s="709"/>
    </row>
    <row r="870" spans="1:12" s="36" customFormat="1" outlineLevel="1" x14ac:dyDescent="0.2">
      <c r="A870" s="507">
        <v>282</v>
      </c>
      <c r="B870" s="508" t="s">
        <v>2264</v>
      </c>
      <c r="C870" s="503" t="s">
        <v>2266</v>
      </c>
      <c r="D870" s="503" t="s">
        <v>2267</v>
      </c>
      <c r="E870" s="503" t="s">
        <v>261</v>
      </c>
      <c r="F870" s="504">
        <v>112.65</v>
      </c>
      <c r="G870" s="505"/>
      <c r="H870" s="506">
        <f>F870*G870</f>
        <v>0</v>
      </c>
      <c r="L870" s="709"/>
    </row>
    <row r="871" spans="1:12" s="36" customFormat="1" outlineLevel="1" x14ac:dyDescent="0.2">
      <c r="A871" s="482"/>
      <c r="B871" s="483"/>
      <c r="C871" s="483"/>
      <c r="D871" s="483" t="s">
        <v>2268</v>
      </c>
      <c r="E871" s="483"/>
      <c r="F871" s="484">
        <v>112.65</v>
      </c>
      <c r="G871" s="485"/>
      <c r="H871" s="485"/>
      <c r="L871" s="709"/>
    </row>
    <row r="872" spans="1:12" s="36" customFormat="1" outlineLevel="1" x14ac:dyDescent="0.2">
      <c r="A872" s="516">
        <v>283</v>
      </c>
      <c r="B872" s="517" t="s">
        <v>2269</v>
      </c>
      <c r="C872" s="518" t="s">
        <v>2270</v>
      </c>
      <c r="D872" s="518" t="s">
        <v>2271</v>
      </c>
      <c r="E872" s="518" t="s">
        <v>261</v>
      </c>
      <c r="F872" s="519">
        <v>115.44499999999999</v>
      </c>
      <c r="G872" s="711"/>
      <c r="H872" s="515">
        <f>F872*G872</f>
        <v>0</v>
      </c>
      <c r="L872" s="709"/>
    </row>
    <row r="873" spans="1:12" s="36" customFormat="1" outlineLevel="1" x14ac:dyDescent="0.2">
      <c r="A873" s="486"/>
      <c r="B873" s="487"/>
      <c r="C873" s="487"/>
      <c r="D873" s="487" t="s">
        <v>2272</v>
      </c>
      <c r="E873" s="487"/>
      <c r="F873" s="488">
        <v>115.44499999999999</v>
      </c>
      <c r="G873" s="489"/>
      <c r="H873" s="489"/>
      <c r="L873" s="709"/>
    </row>
    <row r="874" spans="1:12" s="36" customFormat="1" ht="22.5" outlineLevel="1" x14ac:dyDescent="0.2">
      <c r="A874" s="507">
        <v>284</v>
      </c>
      <c r="B874" s="508" t="s">
        <v>2264</v>
      </c>
      <c r="C874" s="503" t="s">
        <v>2273</v>
      </c>
      <c r="D874" s="503" t="s">
        <v>2274</v>
      </c>
      <c r="E874" s="503" t="s">
        <v>897</v>
      </c>
      <c r="F874" s="504">
        <v>13</v>
      </c>
      <c r="G874" s="505"/>
      <c r="H874" s="506">
        <f>F874*G874</f>
        <v>0</v>
      </c>
      <c r="L874" s="709"/>
    </row>
    <row r="875" spans="1:12" s="36" customFormat="1" outlineLevel="1" x14ac:dyDescent="0.2">
      <c r="A875" s="482"/>
      <c r="B875" s="483"/>
      <c r="C875" s="483"/>
      <c r="D875" s="483" t="s">
        <v>2275</v>
      </c>
      <c r="E875" s="483"/>
      <c r="F875" s="484">
        <v>13</v>
      </c>
      <c r="G875" s="485"/>
      <c r="H875" s="485"/>
      <c r="L875" s="709"/>
    </row>
    <row r="876" spans="1:12" s="36" customFormat="1" ht="22.5" outlineLevel="1" x14ac:dyDescent="0.2">
      <c r="A876" s="507">
        <v>285</v>
      </c>
      <c r="B876" s="508" t="s">
        <v>2264</v>
      </c>
      <c r="C876" s="503" t="s">
        <v>2276</v>
      </c>
      <c r="D876" s="503" t="s">
        <v>2277</v>
      </c>
      <c r="E876" s="503" t="s">
        <v>897</v>
      </c>
      <c r="F876" s="504">
        <v>120.765</v>
      </c>
      <c r="G876" s="505"/>
      <c r="H876" s="506">
        <f>F876*G876</f>
        <v>0</v>
      </c>
      <c r="L876" s="709"/>
    </row>
    <row r="877" spans="1:12" s="36" customFormat="1" ht="45" outlineLevel="1" x14ac:dyDescent="0.2">
      <c r="A877" s="482"/>
      <c r="B877" s="483"/>
      <c r="C877" s="483"/>
      <c r="D877" s="483" t="s">
        <v>2278</v>
      </c>
      <c r="E877" s="483"/>
      <c r="F877" s="484">
        <v>78.84</v>
      </c>
      <c r="G877" s="485"/>
      <c r="H877" s="485"/>
      <c r="L877" s="709"/>
    </row>
    <row r="878" spans="1:12" s="36" customFormat="1" outlineLevel="1" x14ac:dyDescent="0.2">
      <c r="A878" s="482"/>
      <c r="B878" s="483"/>
      <c r="C878" s="483"/>
      <c r="D878" s="483" t="s">
        <v>2279</v>
      </c>
      <c r="E878" s="483"/>
      <c r="F878" s="484">
        <v>20.309999999999999</v>
      </c>
      <c r="G878" s="485"/>
      <c r="H878" s="485"/>
      <c r="L878" s="709"/>
    </row>
    <row r="879" spans="1:12" s="36" customFormat="1" outlineLevel="1" x14ac:dyDescent="0.2">
      <c r="A879" s="482"/>
      <c r="B879" s="483"/>
      <c r="C879" s="483"/>
      <c r="D879" s="483" t="s">
        <v>2280</v>
      </c>
      <c r="E879" s="483"/>
      <c r="F879" s="484">
        <v>21.614999999999998</v>
      </c>
      <c r="G879" s="485"/>
      <c r="H879" s="485"/>
      <c r="L879" s="709"/>
    </row>
    <row r="880" spans="1:12" s="36" customFormat="1" ht="22.5" outlineLevel="1" x14ac:dyDescent="0.2">
      <c r="A880" s="507">
        <v>286</v>
      </c>
      <c r="B880" s="508" t="s">
        <v>2264</v>
      </c>
      <c r="C880" s="503" t="s">
        <v>2281</v>
      </c>
      <c r="D880" s="503" t="s">
        <v>2282</v>
      </c>
      <c r="E880" s="503" t="s">
        <v>897</v>
      </c>
      <c r="F880" s="504">
        <v>13.98</v>
      </c>
      <c r="G880" s="505"/>
      <c r="H880" s="506">
        <f>F880*G880</f>
        <v>0</v>
      </c>
      <c r="L880" s="709"/>
    </row>
    <row r="881" spans="1:12" s="36" customFormat="1" outlineLevel="1" x14ac:dyDescent="0.2">
      <c r="A881" s="482"/>
      <c r="B881" s="483"/>
      <c r="C881" s="483"/>
      <c r="D881" s="483" t="s">
        <v>2283</v>
      </c>
      <c r="E881" s="483"/>
      <c r="F881" s="484">
        <v>13.98</v>
      </c>
      <c r="G881" s="485"/>
      <c r="H881" s="485"/>
      <c r="L881" s="709"/>
    </row>
    <row r="882" spans="1:12" s="36" customFormat="1" ht="22.5" outlineLevel="1" x14ac:dyDescent="0.2">
      <c r="A882" s="507">
        <v>287</v>
      </c>
      <c r="B882" s="508" t="s">
        <v>2264</v>
      </c>
      <c r="C882" s="503" t="s">
        <v>2284</v>
      </c>
      <c r="D882" s="503" t="s">
        <v>2285</v>
      </c>
      <c r="E882" s="503" t="s">
        <v>897</v>
      </c>
      <c r="F882" s="504">
        <v>30.3</v>
      </c>
      <c r="G882" s="505"/>
      <c r="H882" s="506">
        <f>F882*G882</f>
        <v>0</v>
      </c>
      <c r="L882" s="709"/>
    </row>
    <row r="883" spans="1:12" s="36" customFormat="1" outlineLevel="1" x14ac:dyDescent="0.2">
      <c r="A883" s="482"/>
      <c r="B883" s="483"/>
      <c r="C883" s="483"/>
      <c r="D883" s="483" t="s">
        <v>2286</v>
      </c>
      <c r="E883" s="483"/>
      <c r="F883" s="484">
        <v>30.3</v>
      </c>
      <c r="G883" s="485"/>
      <c r="H883" s="485"/>
      <c r="L883" s="709"/>
    </row>
    <row r="884" spans="1:12" s="36" customFormat="1" outlineLevel="1" x14ac:dyDescent="0.2">
      <c r="A884" s="516">
        <v>288</v>
      </c>
      <c r="B884" s="517" t="s">
        <v>2287</v>
      </c>
      <c r="C884" s="518" t="s">
        <v>2288</v>
      </c>
      <c r="D884" s="518" t="s">
        <v>2289</v>
      </c>
      <c r="E884" s="518" t="s">
        <v>895</v>
      </c>
      <c r="F884" s="519">
        <v>0.58899999999999997</v>
      </c>
      <c r="G884" s="711"/>
      <c r="H884" s="515">
        <f>F884*G884</f>
        <v>0</v>
      </c>
      <c r="L884" s="709"/>
    </row>
    <row r="885" spans="1:12" s="36" customFormat="1" outlineLevel="1" x14ac:dyDescent="0.2">
      <c r="A885" s="482"/>
      <c r="B885" s="483"/>
      <c r="C885" s="483"/>
      <c r="D885" s="483" t="s">
        <v>2290</v>
      </c>
      <c r="E885" s="483"/>
      <c r="F885" s="484">
        <v>0.58899999999999997</v>
      </c>
      <c r="G885" s="485"/>
      <c r="H885" s="485"/>
      <c r="L885" s="709"/>
    </row>
    <row r="886" spans="1:12" s="36" customFormat="1" ht="22.5" outlineLevel="1" x14ac:dyDescent="0.2">
      <c r="A886" s="507">
        <v>289</v>
      </c>
      <c r="B886" s="508" t="s">
        <v>2264</v>
      </c>
      <c r="C886" s="503" t="s">
        <v>2291</v>
      </c>
      <c r="D886" s="755" t="s">
        <v>3073</v>
      </c>
      <c r="E886" s="503" t="s">
        <v>897</v>
      </c>
      <c r="F886" s="504">
        <v>24.81</v>
      </c>
      <c r="G886" s="505"/>
      <c r="H886" s="506">
        <f>F886*G886</f>
        <v>0</v>
      </c>
      <c r="L886" s="709"/>
    </row>
    <row r="887" spans="1:12" s="36" customFormat="1" outlineLevel="1" x14ac:dyDescent="0.2">
      <c r="A887" s="482"/>
      <c r="B887" s="483"/>
      <c r="C887" s="483"/>
      <c r="D887" s="483" t="s">
        <v>2292</v>
      </c>
      <c r="E887" s="483"/>
      <c r="F887" s="484">
        <v>24.81</v>
      </c>
      <c r="G887" s="485"/>
      <c r="H887" s="485"/>
      <c r="L887" s="709"/>
    </row>
    <row r="888" spans="1:12" s="36" customFormat="1" ht="22.5" outlineLevel="1" x14ac:dyDescent="0.2">
      <c r="A888" s="507">
        <v>290</v>
      </c>
      <c r="B888" s="508" t="s">
        <v>2264</v>
      </c>
      <c r="C888" s="503" t="s">
        <v>2293</v>
      </c>
      <c r="D888" s="503" t="s">
        <v>2294</v>
      </c>
      <c r="E888" s="503" t="s">
        <v>261</v>
      </c>
      <c r="F888" s="504">
        <v>303.10399999999998</v>
      </c>
      <c r="G888" s="505"/>
      <c r="H888" s="506">
        <f>F888*G888</f>
        <v>0</v>
      </c>
      <c r="L888" s="709"/>
    </row>
    <row r="889" spans="1:12" s="36" customFormat="1" outlineLevel="1" x14ac:dyDescent="0.2">
      <c r="A889" s="482"/>
      <c r="B889" s="483"/>
      <c r="C889" s="483"/>
      <c r="D889" s="483" t="s">
        <v>2295</v>
      </c>
      <c r="E889" s="483"/>
      <c r="F889" s="484">
        <v>60</v>
      </c>
      <c r="G889" s="485"/>
      <c r="H889" s="485"/>
      <c r="L889" s="709"/>
    </row>
    <row r="890" spans="1:12" s="36" customFormat="1" outlineLevel="1" x14ac:dyDescent="0.2">
      <c r="A890" s="482"/>
      <c r="B890" s="483"/>
      <c r="C890" s="483"/>
      <c r="D890" s="483" t="s">
        <v>2296</v>
      </c>
      <c r="E890" s="483"/>
      <c r="F890" s="484">
        <v>228.67</v>
      </c>
      <c r="G890" s="485"/>
      <c r="H890" s="485"/>
      <c r="L890" s="709"/>
    </row>
    <row r="891" spans="1:12" s="36" customFormat="1" ht="22.5" outlineLevel="1" x14ac:dyDescent="0.2">
      <c r="A891" s="507">
        <v>291</v>
      </c>
      <c r="B891" s="508" t="s">
        <v>2264</v>
      </c>
      <c r="C891" s="503" t="s">
        <v>2297</v>
      </c>
      <c r="D891" s="755" t="s">
        <v>3074</v>
      </c>
      <c r="E891" s="503" t="s">
        <v>261</v>
      </c>
      <c r="F891" s="504">
        <v>21</v>
      </c>
      <c r="G891" s="505"/>
      <c r="H891" s="506">
        <f>F891*G891</f>
        <v>0</v>
      </c>
      <c r="L891" s="709"/>
    </row>
    <row r="892" spans="1:12" s="36" customFormat="1" outlineLevel="1" x14ac:dyDescent="0.2">
      <c r="A892" s="516">
        <v>292</v>
      </c>
      <c r="B892" s="517" t="s">
        <v>2287</v>
      </c>
      <c r="C892" s="518" t="s">
        <v>2298</v>
      </c>
      <c r="D892" s="518" t="s">
        <v>2299</v>
      </c>
      <c r="E892" s="518" t="s">
        <v>895</v>
      </c>
      <c r="F892" s="519">
        <v>0.28799999999999998</v>
      </c>
      <c r="G892" s="711"/>
      <c r="H892" s="515">
        <f>F892*G892</f>
        <v>0</v>
      </c>
      <c r="L892" s="709"/>
    </row>
    <row r="893" spans="1:12" s="36" customFormat="1" outlineLevel="1" x14ac:dyDescent="0.2">
      <c r="A893" s="507">
        <v>293</v>
      </c>
      <c r="B893" s="508" t="s">
        <v>2264</v>
      </c>
      <c r="C893" s="503" t="s">
        <v>2300</v>
      </c>
      <c r="D893" s="503" t="s">
        <v>2301</v>
      </c>
      <c r="E893" s="503" t="s">
        <v>562</v>
      </c>
      <c r="F893" s="504">
        <v>3</v>
      </c>
      <c r="G893" s="505"/>
      <c r="H893" s="506">
        <f>F893*G893</f>
        <v>0</v>
      </c>
      <c r="L893" s="709"/>
    </row>
    <row r="894" spans="1:12" s="36" customFormat="1" ht="22.5" outlineLevel="1" x14ac:dyDescent="0.2">
      <c r="A894" s="507">
        <v>294</v>
      </c>
      <c r="B894" s="508" t="s">
        <v>2264</v>
      </c>
      <c r="C894" s="503" t="s">
        <v>2302</v>
      </c>
      <c r="D894" s="503" t="s">
        <v>2303</v>
      </c>
      <c r="E894" s="503" t="s">
        <v>261</v>
      </c>
      <c r="F894" s="504">
        <v>34.28</v>
      </c>
      <c r="G894" s="505"/>
      <c r="H894" s="506">
        <f>F894*G894</f>
        <v>0</v>
      </c>
      <c r="L894" s="709"/>
    </row>
    <row r="895" spans="1:12" s="36" customFormat="1" outlineLevel="1" x14ac:dyDescent="0.2">
      <c r="A895" s="482"/>
      <c r="B895" s="483"/>
      <c r="C895" s="483"/>
      <c r="D895" s="483" t="s">
        <v>2304</v>
      </c>
      <c r="E895" s="483"/>
      <c r="F895" s="484">
        <v>34.28</v>
      </c>
      <c r="G895" s="485"/>
      <c r="H895" s="485"/>
      <c r="L895" s="709"/>
    </row>
    <row r="896" spans="1:12" s="36" customFormat="1" ht="22.5" outlineLevel="1" x14ac:dyDescent="0.2">
      <c r="A896" s="507">
        <v>295</v>
      </c>
      <c r="B896" s="508" t="s">
        <v>2264</v>
      </c>
      <c r="C896" s="503" t="s">
        <v>2305</v>
      </c>
      <c r="D896" s="503" t="s">
        <v>2306</v>
      </c>
      <c r="E896" s="503" t="s">
        <v>261</v>
      </c>
      <c r="F896" s="504">
        <v>534.79</v>
      </c>
      <c r="G896" s="505"/>
      <c r="H896" s="506">
        <f>F896*G896</f>
        <v>0</v>
      </c>
      <c r="L896" s="709"/>
    </row>
    <row r="897" spans="1:12" s="36" customFormat="1" outlineLevel="1" x14ac:dyDescent="0.2">
      <c r="A897" s="482"/>
      <c r="B897" s="483"/>
      <c r="C897" s="483"/>
      <c r="D897" s="483" t="s">
        <v>2307</v>
      </c>
      <c r="E897" s="483"/>
      <c r="F897" s="484">
        <v>259.77999999999997</v>
      </c>
      <c r="G897" s="485"/>
      <c r="H897" s="485"/>
      <c r="L897" s="709"/>
    </row>
    <row r="898" spans="1:12" s="36" customFormat="1" outlineLevel="1" x14ac:dyDescent="0.2">
      <c r="A898" s="482"/>
      <c r="B898" s="483"/>
      <c r="C898" s="483"/>
      <c r="D898" s="483" t="s">
        <v>2308</v>
      </c>
      <c r="E898" s="483"/>
      <c r="F898" s="484">
        <v>275.01</v>
      </c>
      <c r="G898" s="485"/>
      <c r="H898" s="485"/>
      <c r="L898" s="709"/>
    </row>
    <row r="899" spans="1:12" s="36" customFormat="1" ht="13.5" outlineLevel="1" thickBot="1" x14ac:dyDescent="0.25">
      <c r="A899" s="507">
        <v>296</v>
      </c>
      <c r="B899" s="508" t="s">
        <v>2264</v>
      </c>
      <c r="C899" s="503" t="s">
        <v>2309</v>
      </c>
      <c r="D899" s="503" t="s">
        <v>2310</v>
      </c>
      <c r="E899" s="503" t="s">
        <v>623</v>
      </c>
      <c r="F899" s="504">
        <v>7.14</v>
      </c>
      <c r="G899" s="505"/>
      <c r="H899" s="506">
        <f>F899*G899</f>
        <v>0</v>
      </c>
      <c r="L899" s="709"/>
    </row>
    <row r="900" spans="1:12" s="36" customFormat="1" ht="13.5" thickBot="1" x14ac:dyDescent="0.25">
      <c r="A900" s="743"/>
      <c r="B900" s="744"/>
      <c r="C900" s="744" t="s">
        <v>2311</v>
      </c>
      <c r="D900" s="744" t="s">
        <v>2312</v>
      </c>
      <c r="E900" s="744"/>
      <c r="F900" s="745"/>
      <c r="G900" s="746"/>
      <c r="H900" s="747">
        <f>SUM(H901:H929)</f>
        <v>0</v>
      </c>
      <c r="L900" s="709"/>
    </row>
    <row r="901" spans="1:12" s="36" customFormat="1" ht="22.5" outlineLevel="1" x14ac:dyDescent="0.2">
      <c r="A901" s="507">
        <v>297</v>
      </c>
      <c r="B901" s="508" t="s">
        <v>2311</v>
      </c>
      <c r="C901" s="503" t="s">
        <v>2313</v>
      </c>
      <c r="D901" s="503" t="s">
        <v>2314</v>
      </c>
      <c r="E901" s="503" t="s">
        <v>261</v>
      </c>
      <c r="F901" s="504">
        <v>55.06</v>
      </c>
      <c r="G901" s="725"/>
      <c r="H901" s="506">
        <f>F901*G901</f>
        <v>0</v>
      </c>
      <c r="L901" s="709"/>
    </row>
    <row r="902" spans="1:12" s="36" customFormat="1" outlineLevel="1" x14ac:dyDescent="0.2">
      <c r="A902" s="482"/>
      <c r="B902" s="483"/>
      <c r="C902" s="483"/>
      <c r="D902" s="483" t="s">
        <v>2315</v>
      </c>
      <c r="E902" s="483"/>
      <c r="F902" s="484">
        <v>55.06</v>
      </c>
      <c r="G902" s="485"/>
      <c r="H902" s="485"/>
      <c r="L902" s="709"/>
    </row>
    <row r="903" spans="1:12" s="36" customFormat="1" ht="22.5" outlineLevel="1" x14ac:dyDescent="0.2">
      <c r="A903" s="507">
        <v>298</v>
      </c>
      <c r="B903" s="508" t="s">
        <v>2311</v>
      </c>
      <c r="C903" s="503" t="s">
        <v>2316</v>
      </c>
      <c r="D903" s="503" t="s">
        <v>2317</v>
      </c>
      <c r="E903" s="503" t="s">
        <v>261</v>
      </c>
      <c r="F903" s="504">
        <v>11.39</v>
      </c>
      <c r="G903" s="726"/>
      <c r="H903" s="506">
        <f>F903*G903</f>
        <v>0</v>
      </c>
      <c r="L903" s="709"/>
    </row>
    <row r="904" spans="1:12" s="36" customFormat="1" outlineLevel="1" x14ac:dyDescent="0.2">
      <c r="A904" s="716"/>
      <c r="B904" s="717"/>
      <c r="C904" s="717"/>
      <c r="D904" s="717" t="s">
        <v>1523</v>
      </c>
      <c r="E904" s="717"/>
      <c r="F904" s="718"/>
      <c r="G904" s="719"/>
      <c r="H904" s="719"/>
      <c r="L904" s="709"/>
    </row>
    <row r="905" spans="1:12" s="36" customFormat="1" outlineLevel="1" x14ac:dyDescent="0.2">
      <c r="A905" s="482"/>
      <c r="B905" s="483"/>
      <c r="C905" s="483"/>
      <c r="D905" s="483" t="s">
        <v>2318</v>
      </c>
      <c r="E905" s="483"/>
      <c r="F905" s="484">
        <v>11.39</v>
      </c>
      <c r="G905" s="485"/>
      <c r="H905" s="485"/>
      <c r="L905" s="709"/>
    </row>
    <row r="906" spans="1:12" s="36" customFormat="1" ht="22.5" outlineLevel="1" x14ac:dyDescent="0.2">
      <c r="A906" s="507">
        <v>299</v>
      </c>
      <c r="B906" s="508" t="s">
        <v>2311</v>
      </c>
      <c r="C906" s="503" t="s">
        <v>2319</v>
      </c>
      <c r="D906" s="503" t="s">
        <v>2320</v>
      </c>
      <c r="E906" s="503" t="s">
        <v>261</v>
      </c>
      <c r="F906" s="504">
        <v>184.66</v>
      </c>
      <c r="G906" s="725"/>
      <c r="H906" s="506">
        <f>F906*G906</f>
        <v>0</v>
      </c>
      <c r="L906" s="709"/>
    </row>
    <row r="907" spans="1:12" s="36" customFormat="1" outlineLevel="1" x14ac:dyDescent="0.2">
      <c r="A907" s="482"/>
      <c r="B907" s="483"/>
      <c r="C907" s="483"/>
      <c r="D907" s="483" t="s">
        <v>3006</v>
      </c>
      <c r="E907" s="483"/>
      <c r="F907" s="484">
        <v>97</v>
      </c>
      <c r="G907" s="485"/>
      <c r="H907" s="485"/>
      <c r="L907" s="709"/>
    </row>
    <row r="908" spans="1:12" s="36" customFormat="1" outlineLevel="1" x14ac:dyDescent="0.2">
      <c r="A908" s="716"/>
      <c r="B908" s="717"/>
      <c r="C908" s="717"/>
      <c r="D908" s="717" t="s">
        <v>2972</v>
      </c>
      <c r="E908" s="717"/>
      <c r="F908" s="718"/>
      <c r="G908" s="719"/>
      <c r="H908" s="719"/>
      <c r="L908" s="709"/>
    </row>
    <row r="909" spans="1:12" s="36" customFormat="1" outlineLevel="1" x14ac:dyDescent="0.2">
      <c r="A909" s="482"/>
      <c r="B909" s="483"/>
      <c r="C909" s="483"/>
      <c r="D909" s="483" t="s">
        <v>2321</v>
      </c>
      <c r="E909" s="483"/>
      <c r="F909" s="484">
        <v>33.35</v>
      </c>
      <c r="G909" s="485"/>
      <c r="H909" s="485"/>
      <c r="L909" s="709"/>
    </row>
    <row r="910" spans="1:12" s="36" customFormat="1" outlineLevel="1" x14ac:dyDescent="0.2">
      <c r="A910" s="482"/>
      <c r="B910" s="483"/>
      <c r="C910" s="483"/>
      <c r="D910" s="483" t="s">
        <v>2322</v>
      </c>
      <c r="E910" s="483"/>
      <c r="F910" s="484">
        <v>35.04</v>
      </c>
      <c r="G910" s="485"/>
      <c r="H910" s="485"/>
      <c r="L910" s="709"/>
    </row>
    <row r="911" spans="1:12" s="36" customFormat="1" outlineLevel="1" x14ac:dyDescent="0.2">
      <c r="A911" s="482"/>
      <c r="B911" s="483"/>
      <c r="C911" s="483"/>
      <c r="D911" s="483" t="s">
        <v>2323</v>
      </c>
      <c r="E911" s="483"/>
      <c r="F911" s="484">
        <v>19.27</v>
      </c>
      <c r="G911" s="485"/>
      <c r="H911" s="485"/>
      <c r="L911" s="709"/>
    </row>
    <row r="912" spans="1:12" s="36" customFormat="1" ht="22.5" outlineLevel="1" x14ac:dyDescent="0.2">
      <c r="A912" s="507">
        <v>300</v>
      </c>
      <c r="B912" s="508" t="s">
        <v>2311</v>
      </c>
      <c r="C912" s="503" t="s">
        <v>2324</v>
      </c>
      <c r="D912" s="503" t="s">
        <v>2325</v>
      </c>
      <c r="E912" s="503" t="s">
        <v>261</v>
      </c>
      <c r="F912" s="504">
        <v>630.11</v>
      </c>
      <c r="G912" s="725"/>
      <c r="H912" s="506">
        <f>F912*G912</f>
        <v>0</v>
      </c>
      <c r="L912" s="709"/>
    </row>
    <row r="913" spans="1:13" s="36" customFormat="1" outlineLevel="1" x14ac:dyDescent="0.2">
      <c r="A913" s="482"/>
      <c r="B913" s="483"/>
      <c r="C913" s="483"/>
      <c r="D913" s="483" t="s">
        <v>2326</v>
      </c>
      <c r="E913" s="483"/>
      <c r="F913" s="484">
        <v>60.52</v>
      </c>
      <c r="G913" s="485"/>
      <c r="H913" s="485"/>
      <c r="L913" s="709"/>
    </row>
    <row r="914" spans="1:13" s="36" customFormat="1" ht="33.75" outlineLevel="1" x14ac:dyDescent="0.2">
      <c r="A914" s="482"/>
      <c r="B914" s="483"/>
      <c r="C914" s="483"/>
      <c r="D914" s="483" t="s">
        <v>2327</v>
      </c>
      <c r="E914" s="483"/>
      <c r="F914" s="484">
        <v>326.92</v>
      </c>
      <c r="G914" s="485"/>
      <c r="H914" s="485"/>
      <c r="L914" s="709"/>
    </row>
    <row r="915" spans="1:13" s="36" customFormat="1" outlineLevel="1" x14ac:dyDescent="0.2">
      <c r="A915" s="482"/>
      <c r="B915" s="483"/>
      <c r="C915" s="483"/>
      <c r="D915" s="483" t="s">
        <v>2328</v>
      </c>
      <c r="E915" s="483"/>
      <c r="F915" s="484">
        <v>36.92</v>
      </c>
      <c r="G915" s="485"/>
      <c r="H915" s="485"/>
      <c r="L915" s="709"/>
    </row>
    <row r="916" spans="1:13" s="36" customFormat="1" outlineLevel="1" x14ac:dyDescent="0.2">
      <c r="A916" s="482"/>
      <c r="B916" s="483"/>
      <c r="C916" s="483"/>
      <c r="D916" s="483" t="s">
        <v>2329</v>
      </c>
      <c r="E916" s="483"/>
      <c r="F916" s="484">
        <v>104.15</v>
      </c>
      <c r="G916" s="485"/>
      <c r="H916" s="485"/>
      <c r="L916" s="709"/>
    </row>
    <row r="917" spans="1:13" s="36" customFormat="1" outlineLevel="1" x14ac:dyDescent="0.2">
      <c r="A917" s="482"/>
      <c r="B917" s="483"/>
      <c r="C917" s="483"/>
      <c r="D917" s="483" t="s">
        <v>2330</v>
      </c>
      <c r="E917" s="483"/>
      <c r="F917" s="484">
        <v>41.54</v>
      </c>
      <c r="G917" s="485"/>
      <c r="H917" s="485"/>
      <c r="L917" s="709"/>
    </row>
    <row r="918" spans="1:13" s="36" customFormat="1" outlineLevel="1" x14ac:dyDescent="0.2">
      <c r="A918" s="482"/>
      <c r="B918" s="483"/>
      <c r="C918" s="483"/>
      <c r="D918" s="483" t="s">
        <v>2331</v>
      </c>
      <c r="E918" s="483"/>
      <c r="F918" s="484">
        <v>32.21</v>
      </c>
      <c r="G918" s="485"/>
      <c r="H918" s="485"/>
      <c r="L918" s="709"/>
    </row>
    <row r="919" spans="1:13" s="36" customFormat="1" outlineLevel="1" x14ac:dyDescent="0.2">
      <c r="A919" s="482"/>
      <c r="B919" s="483"/>
      <c r="C919" s="483"/>
      <c r="D919" s="483" t="s">
        <v>2332</v>
      </c>
      <c r="E919" s="483"/>
      <c r="F919" s="484">
        <v>27.85</v>
      </c>
      <c r="G919" s="485"/>
      <c r="H919" s="485"/>
      <c r="L919" s="709"/>
    </row>
    <row r="920" spans="1:13" s="36" customFormat="1" ht="22.5" outlineLevel="1" x14ac:dyDescent="0.2">
      <c r="A920" s="507">
        <v>301</v>
      </c>
      <c r="B920" s="508" t="s">
        <v>2311</v>
      </c>
      <c r="C920" s="503" t="s">
        <v>2333</v>
      </c>
      <c r="D920" s="503" t="s">
        <v>2334</v>
      </c>
      <c r="E920" s="503" t="s">
        <v>261</v>
      </c>
      <c r="F920" s="504">
        <v>188.1</v>
      </c>
      <c r="G920" s="725"/>
      <c r="H920" s="506">
        <f>F920*G920</f>
        <v>0</v>
      </c>
      <c r="L920" s="709"/>
    </row>
    <row r="921" spans="1:13" s="36" customFormat="1" outlineLevel="1" x14ac:dyDescent="0.2">
      <c r="A921" s="482"/>
      <c r="B921" s="483"/>
      <c r="C921" s="483"/>
      <c r="D921" s="483" t="s">
        <v>2335</v>
      </c>
      <c r="E921" s="483"/>
      <c r="F921" s="484">
        <v>188.1</v>
      </c>
      <c r="G921" s="485"/>
      <c r="H921" s="485"/>
      <c r="L921" s="709"/>
    </row>
    <row r="922" spans="1:13" s="36" customFormat="1" ht="22.5" outlineLevel="1" x14ac:dyDescent="0.2">
      <c r="A922" s="754" t="s">
        <v>3219</v>
      </c>
      <c r="B922" s="508" t="s">
        <v>2311</v>
      </c>
      <c r="C922" s="503" t="s">
        <v>2973</v>
      </c>
      <c r="D922" s="755" t="s">
        <v>3222</v>
      </c>
      <c r="E922" s="503" t="s">
        <v>261</v>
      </c>
      <c r="F922" s="504">
        <v>34.5</v>
      </c>
      <c r="G922" s="725"/>
      <c r="H922" s="506">
        <f>F922*G922</f>
        <v>0</v>
      </c>
      <c r="L922" s="709"/>
    </row>
    <row r="923" spans="1:13" s="36" customFormat="1" outlineLevel="1" x14ac:dyDescent="0.2">
      <c r="A923" s="482"/>
      <c r="B923" s="483"/>
      <c r="C923" s="483"/>
      <c r="D923" s="483" t="s">
        <v>2974</v>
      </c>
      <c r="E923" s="483"/>
      <c r="F923" s="484">
        <v>34.5</v>
      </c>
      <c r="G923" s="485"/>
      <c r="H923" s="485"/>
      <c r="L923" s="709"/>
    </row>
    <row r="924" spans="1:13" s="36" customFormat="1" ht="33" customHeight="1" outlineLevel="1" x14ac:dyDescent="0.2">
      <c r="A924" s="754" t="s">
        <v>3220</v>
      </c>
      <c r="B924" s="508" t="s">
        <v>2311</v>
      </c>
      <c r="C924" s="503" t="s">
        <v>2973</v>
      </c>
      <c r="D924" s="755" t="s">
        <v>3223</v>
      </c>
      <c r="E924" s="503" t="s">
        <v>261</v>
      </c>
      <c r="F924" s="504">
        <v>3.5</v>
      </c>
      <c r="G924" s="725"/>
      <c r="H924" s="506">
        <f>F924*G924</f>
        <v>0</v>
      </c>
      <c r="L924" s="709"/>
      <c r="M924" s="820">
        <v>42438</v>
      </c>
    </row>
    <row r="925" spans="1:13" s="36" customFormat="1" outlineLevel="1" x14ac:dyDescent="0.2">
      <c r="A925" s="482"/>
      <c r="B925" s="483"/>
      <c r="C925" s="483"/>
      <c r="D925" s="483" t="s">
        <v>3221</v>
      </c>
      <c r="E925" s="483"/>
      <c r="F925" s="484">
        <v>3.5</v>
      </c>
      <c r="G925" s="485"/>
      <c r="H925" s="485"/>
      <c r="L925" s="709"/>
    </row>
    <row r="926" spans="1:13" s="36" customFormat="1" outlineLevel="1" x14ac:dyDescent="0.2">
      <c r="A926" s="507">
        <v>303</v>
      </c>
      <c r="B926" s="508" t="s">
        <v>2311</v>
      </c>
      <c r="C926" s="503" t="s">
        <v>2336</v>
      </c>
      <c r="D926" s="503" t="s">
        <v>2337</v>
      </c>
      <c r="E926" s="503" t="s">
        <v>897</v>
      </c>
      <c r="F926" s="504">
        <v>17.8</v>
      </c>
      <c r="G926" s="726"/>
      <c r="H926" s="506">
        <f>F926*G926</f>
        <v>0</v>
      </c>
      <c r="L926" s="709"/>
    </row>
    <row r="927" spans="1:13" s="36" customFormat="1" outlineLevel="1" x14ac:dyDescent="0.2">
      <c r="A927" s="716"/>
      <c r="B927" s="717"/>
      <c r="C927" s="717"/>
      <c r="D927" s="717" t="s">
        <v>1523</v>
      </c>
      <c r="E927" s="717"/>
      <c r="F927" s="718"/>
      <c r="G927" s="719"/>
      <c r="H927" s="719"/>
      <c r="L927" s="709"/>
    </row>
    <row r="928" spans="1:13" s="36" customFormat="1" outlineLevel="1" x14ac:dyDescent="0.2">
      <c r="A928" s="482"/>
      <c r="B928" s="483"/>
      <c r="C928" s="483"/>
      <c r="D928" s="483" t="s">
        <v>2338</v>
      </c>
      <c r="E928" s="483"/>
      <c r="F928" s="484">
        <v>17.8</v>
      </c>
      <c r="G928" s="485"/>
      <c r="H928" s="485"/>
      <c r="L928" s="709"/>
    </row>
    <row r="929" spans="1:12" s="36" customFormat="1" ht="13.5" outlineLevel="1" thickBot="1" x14ac:dyDescent="0.25">
      <c r="A929" s="507">
        <v>304</v>
      </c>
      <c r="B929" s="508" t="s">
        <v>2311</v>
      </c>
      <c r="C929" s="503" t="s">
        <v>2339</v>
      </c>
      <c r="D929" s="503" t="s">
        <v>2340</v>
      </c>
      <c r="E929" s="503" t="s">
        <v>623</v>
      </c>
      <c r="F929" s="504">
        <v>3.5</v>
      </c>
      <c r="G929" s="725"/>
      <c r="H929" s="506">
        <f>F929*G929</f>
        <v>0</v>
      </c>
      <c r="L929" s="709"/>
    </row>
    <row r="930" spans="1:12" s="36" customFormat="1" ht="13.5" thickBot="1" x14ac:dyDescent="0.25">
      <c r="A930" s="743"/>
      <c r="B930" s="744"/>
      <c r="C930" s="744" t="s">
        <v>2341</v>
      </c>
      <c r="D930" s="744" t="s">
        <v>2342</v>
      </c>
      <c r="E930" s="744"/>
      <c r="F930" s="745"/>
      <c r="G930" s="746"/>
      <c r="H930" s="747">
        <f>SUM(H931:H939)</f>
        <v>0</v>
      </c>
      <c r="L930" s="709"/>
    </row>
    <row r="931" spans="1:12" s="36" customFormat="1" ht="22.5" outlineLevel="1" x14ac:dyDescent="0.2">
      <c r="A931" s="507">
        <v>305</v>
      </c>
      <c r="B931" s="508" t="s">
        <v>2341</v>
      </c>
      <c r="C931" s="503" t="s">
        <v>2343</v>
      </c>
      <c r="D931" s="503" t="s">
        <v>2344</v>
      </c>
      <c r="E931" s="503" t="s">
        <v>261</v>
      </c>
      <c r="F931" s="504">
        <v>21</v>
      </c>
      <c r="G931" s="505"/>
      <c r="H931" s="506">
        <f>F931*G931</f>
        <v>0</v>
      </c>
      <c r="L931" s="709"/>
    </row>
    <row r="932" spans="1:12" s="36" customFormat="1" outlineLevel="1" x14ac:dyDescent="0.2">
      <c r="A932" s="482"/>
      <c r="B932" s="483"/>
      <c r="C932" s="483"/>
      <c r="D932" s="483" t="s">
        <v>2345</v>
      </c>
      <c r="E932" s="483"/>
      <c r="F932" s="484">
        <v>21</v>
      </c>
      <c r="G932" s="485"/>
      <c r="H932" s="485"/>
      <c r="L932" s="709"/>
    </row>
    <row r="933" spans="1:12" s="36" customFormat="1" ht="22.5" outlineLevel="1" x14ac:dyDescent="0.2">
      <c r="A933" s="677">
        <v>306</v>
      </c>
      <c r="B933" s="508" t="s">
        <v>2341</v>
      </c>
      <c r="C933" s="503" t="s">
        <v>2853</v>
      </c>
      <c r="D933" s="503" t="s">
        <v>2854</v>
      </c>
      <c r="E933" s="503" t="s">
        <v>261</v>
      </c>
      <c r="F933" s="678">
        <v>54</v>
      </c>
      <c r="G933" s="679"/>
      <c r="H933" s="506">
        <f>F933*G933</f>
        <v>0</v>
      </c>
      <c r="L933" s="709"/>
    </row>
    <row r="934" spans="1:12" s="36" customFormat="1" outlineLevel="1" x14ac:dyDescent="0.2">
      <c r="A934" s="674"/>
      <c r="B934" s="530"/>
      <c r="C934" s="530"/>
      <c r="D934" s="530" t="s">
        <v>2855</v>
      </c>
      <c r="E934" s="530"/>
      <c r="F934" s="675">
        <v>54</v>
      </c>
      <c r="G934" s="676"/>
      <c r="H934" s="676"/>
      <c r="L934" s="709"/>
    </row>
    <row r="935" spans="1:12" s="36" customFormat="1" ht="22.5" outlineLevel="1" x14ac:dyDescent="0.2">
      <c r="A935" s="507">
        <v>307</v>
      </c>
      <c r="B935" s="508" t="s">
        <v>2341</v>
      </c>
      <c r="C935" s="503" t="s">
        <v>2346</v>
      </c>
      <c r="D935" s="503" t="s">
        <v>2347</v>
      </c>
      <c r="E935" s="503" t="s">
        <v>261</v>
      </c>
      <c r="F935" s="504">
        <v>21</v>
      </c>
      <c r="G935" s="505"/>
      <c r="H935" s="506">
        <f>F935*G935</f>
        <v>0</v>
      </c>
      <c r="L935" s="709"/>
    </row>
    <row r="936" spans="1:12" s="36" customFormat="1" outlineLevel="1" x14ac:dyDescent="0.2">
      <c r="A936" s="482"/>
      <c r="B936" s="483"/>
      <c r="C936" s="483"/>
      <c r="D936" s="483" t="s">
        <v>2345</v>
      </c>
      <c r="E936" s="483"/>
      <c r="F936" s="484">
        <v>21</v>
      </c>
      <c r="G936" s="485"/>
      <c r="H936" s="485"/>
      <c r="L936" s="709"/>
    </row>
    <row r="937" spans="1:12" s="36" customFormat="1" outlineLevel="1" x14ac:dyDescent="0.2">
      <c r="A937" s="516">
        <v>308</v>
      </c>
      <c r="B937" s="517" t="s">
        <v>1771</v>
      </c>
      <c r="C937" s="518" t="s">
        <v>2348</v>
      </c>
      <c r="D937" s="518" t="s">
        <v>2349</v>
      </c>
      <c r="E937" s="518" t="s">
        <v>261</v>
      </c>
      <c r="F937" s="519">
        <v>23.1</v>
      </c>
      <c r="G937" s="520"/>
      <c r="H937" s="515">
        <f>F937*G937</f>
        <v>0</v>
      </c>
      <c r="L937" s="709"/>
    </row>
    <row r="938" spans="1:12" s="36" customFormat="1" outlineLevel="1" x14ac:dyDescent="0.2">
      <c r="A938" s="486"/>
      <c r="B938" s="487"/>
      <c r="C938" s="487"/>
      <c r="D938" s="487" t="s">
        <v>2350</v>
      </c>
      <c r="E938" s="487"/>
      <c r="F938" s="488">
        <v>23.1</v>
      </c>
      <c r="G938" s="489"/>
      <c r="H938" s="489"/>
      <c r="L938" s="709"/>
    </row>
    <row r="939" spans="1:12" s="36" customFormat="1" ht="23.25" outlineLevel="1" thickBot="1" x14ac:dyDescent="0.25">
      <c r="A939" s="507">
        <v>309</v>
      </c>
      <c r="B939" s="508" t="s">
        <v>2341</v>
      </c>
      <c r="C939" s="503" t="s">
        <v>2351</v>
      </c>
      <c r="D939" s="503" t="s">
        <v>2352</v>
      </c>
      <c r="E939" s="503" t="s">
        <v>623</v>
      </c>
      <c r="F939" s="504">
        <v>0.187</v>
      </c>
      <c r="G939" s="505"/>
      <c r="H939" s="506">
        <f>F939*G939</f>
        <v>0</v>
      </c>
      <c r="L939" s="709"/>
    </row>
    <row r="940" spans="1:12" s="36" customFormat="1" ht="13.5" thickBot="1" x14ac:dyDescent="0.25">
      <c r="A940" s="743"/>
      <c r="B940" s="744"/>
      <c r="C940" s="744" t="s">
        <v>2353</v>
      </c>
      <c r="D940" s="744" t="s">
        <v>2354</v>
      </c>
      <c r="E940" s="744"/>
      <c r="F940" s="745"/>
      <c r="G940" s="746"/>
      <c r="H940" s="747">
        <f>SUM(H941)</f>
        <v>0</v>
      </c>
      <c r="L940" s="709"/>
    </row>
    <row r="941" spans="1:12" s="36" customFormat="1" ht="22.5" outlineLevel="1" x14ac:dyDescent="0.2">
      <c r="A941" s="507">
        <v>310</v>
      </c>
      <c r="B941" s="508" t="s">
        <v>2353</v>
      </c>
      <c r="C941" s="503" t="s">
        <v>2355</v>
      </c>
      <c r="D941" s="755" t="s">
        <v>3075</v>
      </c>
      <c r="E941" s="503" t="s">
        <v>896</v>
      </c>
      <c r="F941" s="504">
        <v>33</v>
      </c>
      <c r="G941" s="505"/>
      <c r="H941" s="506">
        <f>F941*G941</f>
        <v>0</v>
      </c>
      <c r="L941" s="709"/>
    </row>
    <row r="942" spans="1:12" s="36" customFormat="1" outlineLevel="1" x14ac:dyDescent="0.2">
      <c r="A942" s="482"/>
      <c r="B942" s="483"/>
      <c r="C942" s="483"/>
      <c r="D942" s="483" t="s">
        <v>2356</v>
      </c>
      <c r="E942" s="483"/>
      <c r="F942" s="484">
        <v>21</v>
      </c>
      <c r="G942" s="485"/>
      <c r="H942" s="485"/>
      <c r="L942" s="709"/>
    </row>
    <row r="943" spans="1:12" s="36" customFormat="1" ht="13.5" outlineLevel="1" thickBot="1" x14ac:dyDescent="0.25">
      <c r="A943" s="482"/>
      <c r="B943" s="483"/>
      <c r="C943" s="483"/>
      <c r="D943" s="483" t="s">
        <v>2357</v>
      </c>
      <c r="E943" s="483"/>
      <c r="F943" s="484">
        <v>12</v>
      </c>
      <c r="G943" s="485"/>
      <c r="H943" s="485"/>
      <c r="L943" s="709"/>
    </row>
    <row r="944" spans="1:12" s="36" customFormat="1" ht="13.5" thickBot="1" x14ac:dyDescent="0.25">
      <c r="A944" s="743"/>
      <c r="B944" s="744"/>
      <c r="C944" s="744" t="s">
        <v>2358</v>
      </c>
      <c r="D944" s="744" t="s">
        <v>2359</v>
      </c>
      <c r="E944" s="744"/>
      <c r="F944" s="745"/>
      <c r="G944" s="746"/>
      <c r="H944" s="747">
        <f>SUM(H945:H956)</f>
        <v>0</v>
      </c>
      <c r="L944" s="709"/>
    </row>
    <row r="945" spans="1:12" s="36" customFormat="1" outlineLevel="1" x14ac:dyDescent="0.2">
      <c r="A945" s="507">
        <v>311</v>
      </c>
      <c r="B945" s="508" t="s">
        <v>2358</v>
      </c>
      <c r="C945" s="503" t="s">
        <v>2360</v>
      </c>
      <c r="D945" s="503" t="s">
        <v>2361</v>
      </c>
      <c r="E945" s="503" t="s">
        <v>261</v>
      </c>
      <c r="F945" s="504">
        <v>139.5</v>
      </c>
      <c r="G945" s="505"/>
      <c r="H945" s="506">
        <f>F945*G945</f>
        <v>0</v>
      </c>
      <c r="L945" s="709"/>
    </row>
    <row r="946" spans="1:12" s="36" customFormat="1" outlineLevel="1" x14ac:dyDescent="0.2">
      <c r="A946" s="482"/>
      <c r="B946" s="483"/>
      <c r="C946" s="483"/>
      <c r="D946" s="483" t="s">
        <v>2362</v>
      </c>
      <c r="E946" s="483"/>
      <c r="F946" s="484">
        <v>139.5</v>
      </c>
      <c r="G946" s="485"/>
      <c r="H946" s="485"/>
      <c r="L946" s="709"/>
    </row>
    <row r="947" spans="1:12" s="36" customFormat="1" ht="22.5" outlineLevel="1" x14ac:dyDescent="0.2">
      <c r="A947" s="507">
        <v>312</v>
      </c>
      <c r="B947" s="508" t="s">
        <v>2358</v>
      </c>
      <c r="C947" s="503" t="s">
        <v>2363</v>
      </c>
      <c r="D947" s="503" t="s">
        <v>2364</v>
      </c>
      <c r="E947" s="503" t="s">
        <v>890</v>
      </c>
      <c r="F947" s="504">
        <v>200</v>
      </c>
      <c r="G947" s="505"/>
      <c r="H947" s="506">
        <f>F947*G947</f>
        <v>0</v>
      </c>
      <c r="L947" s="709"/>
    </row>
    <row r="948" spans="1:12" s="36" customFormat="1" outlineLevel="1" x14ac:dyDescent="0.2">
      <c r="A948" s="482"/>
      <c r="B948" s="483"/>
      <c r="C948" s="483"/>
      <c r="D948" s="483" t="s">
        <v>2365</v>
      </c>
      <c r="E948" s="483"/>
      <c r="F948" s="484">
        <v>200</v>
      </c>
      <c r="G948" s="485"/>
      <c r="H948" s="485"/>
      <c r="L948" s="709"/>
    </row>
    <row r="949" spans="1:12" s="36" customFormat="1" ht="22.5" outlineLevel="1" x14ac:dyDescent="0.2">
      <c r="A949" s="507">
        <v>313</v>
      </c>
      <c r="B949" s="508" t="s">
        <v>2358</v>
      </c>
      <c r="C949" s="503" t="s">
        <v>2366</v>
      </c>
      <c r="D949" s="503" t="s">
        <v>2367</v>
      </c>
      <c r="E949" s="503" t="s">
        <v>890</v>
      </c>
      <c r="F949" s="504">
        <v>50</v>
      </c>
      <c r="G949" s="505"/>
      <c r="H949" s="506">
        <f>F949*G949</f>
        <v>0</v>
      </c>
      <c r="L949" s="709"/>
    </row>
    <row r="950" spans="1:12" s="36" customFormat="1" outlineLevel="1" x14ac:dyDescent="0.2">
      <c r="A950" s="482"/>
      <c r="B950" s="483"/>
      <c r="C950" s="483"/>
      <c r="D950" s="483" t="s">
        <v>2368</v>
      </c>
      <c r="E950" s="483"/>
      <c r="F950" s="484">
        <v>50</v>
      </c>
      <c r="G950" s="485"/>
      <c r="H950" s="485"/>
      <c r="L950" s="709"/>
    </row>
    <row r="951" spans="1:12" s="36" customFormat="1" ht="22.5" outlineLevel="1" x14ac:dyDescent="0.2">
      <c r="A951" s="507">
        <v>314</v>
      </c>
      <c r="B951" s="508" t="s">
        <v>2358</v>
      </c>
      <c r="C951" s="503" t="s">
        <v>2369</v>
      </c>
      <c r="D951" s="503" t="s">
        <v>2370</v>
      </c>
      <c r="E951" s="503" t="s">
        <v>890</v>
      </c>
      <c r="F951" s="504">
        <v>160</v>
      </c>
      <c r="G951" s="505"/>
      <c r="H951" s="506">
        <f>F951*G951</f>
        <v>0</v>
      </c>
      <c r="L951" s="709"/>
    </row>
    <row r="952" spans="1:12" s="36" customFormat="1" outlineLevel="1" x14ac:dyDescent="0.2">
      <c r="A952" s="482"/>
      <c r="B952" s="483"/>
      <c r="C952" s="483"/>
      <c r="D952" s="483" t="s">
        <v>2371</v>
      </c>
      <c r="E952" s="483"/>
      <c r="F952" s="484">
        <v>160</v>
      </c>
      <c r="G952" s="485"/>
      <c r="H952" s="485"/>
      <c r="L952" s="709"/>
    </row>
    <row r="953" spans="1:12" s="36" customFormat="1" outlineLevel="1" x14ac:dyDescent="0.2">
      <c r="A953" s="507">
        <v>315</v>
      </c>
      <c r="B953" s="508" t="s">
        <v>2358</v>
      </c>
      <c r="C953" s="503" t="s">
        <v>2372</v>
      </c>
      <c r="D953" s="503" t="s">
        <v>2373</v>
      </c>
      <c r="E953" s="503" t="s">
        <v>890</v>
      </c>
      <c r="F953" s="504">
        <v>40</v>
      </c>
      <c r="G953" s="505"/>
      <c r="H953" s="506">
        <f>F953*G953</f>
        <v>0</v>
      </c>
      <c r="L953" s="709"/>
    </row>
    <row r="954" spans="1:12" s="36" customFormat="1" outlineLevel="1" x14ac:dyDescent="0.2">
      <c r="A954" s="482"/>
      <c r="B954" s="483"/>
      <c r="C954" s="483"/>
      <c r="D954" s="483" t="s">
        <v>2374</v>
      </c>
      <c r="E954" s="483"/>
      <c r="F954" s="484">
        <v>40</v>
      </c>
      <c r="G954" s="485"/>
      <c r="H954" s="485"/>
      <c r="L954" s="709"/>
    </row>
    <row r="955" spans="1:12" s="36" customFormat="1" outlineLevel="1" x14ac:dyDescent="0.2">
      <c r="A955" s="507">
        <v>316</v>
      </c>
      <c r="B955" s="508" t="s">
        <v>2358</v>
      </c>
      <c r="C955" s="503" t="s">
        <v>2375</v>
      </c>
      <c r="D955" s="503" t="s">
        <v>2376</v>
      </c>
      <c r="E955" s="503" t="s">
        <v>890</v>
      </c>
      <c r="F955" s="504">
        <v>20</v>
      </c>
      <c r="G955" s="505"/>
      <c r="H955" s="506">
        <f>F955*G955</f>
        <v>0</v>
      </c>
      <c r="L955" s="709"/>
    </row>
    <row r="956" spans="1:12" s="36" customFormat="1" ht="13.5" outlineLevel="1" thickBot="1" x14ac:dyDescent="0.25">
      <c r="A956" s="482"/>
      <c r="B956" s="483"/>
      <c r="C956" s="483"/>
      <c r="D956" s="483" t="s">
        <v>2377</v>
      </c>
      <c r="E956" s="483"/>
      <c r="F956" s="484">
        <v>20</v>
      </c>
      <c r="G956" s="485"/>
      <c r="H956" s="485"/>
      <c r="L956" s="709"/>
    </row>
    <row r="957" spans="1:12" s="36" customFormat="1" ht="13.5" thickBot="1" x14ac:dyDescent="0.25">
      <c r="A957" s="743"/>
      <c r="B957" s="744"/>
      <c r="C957" s="744" t="s">
        <v>2378</v>
      </c>
      <c r="D957" s="744" t="s">
        <v>2379</v>
      </c>
      <c r="E957" s="744"/>
      <c r="F957" s="745"/>
      <c r="G957" s="746"/>
      <c r="H957" s="747">
        <f>SUM(H958:H967)</f>
        <v>0</v>
      </c>
      <c r="L957" s="709"/>
    </row>
    <row r="958" spans="1:12" s="36" customFormat="1" ht="22.5" outlineLevel="1" x14ac:dyDescent="0.2">
      <c r="A958" s="507">
        <v>317</v>
      </c>
      <c r="B958" s="508" t="s">
        <v>2378</v>
      </c>
      <c r="C958" s="503" t="s">
        <v>2380</v>
      </c>
      <c r="D958" s="755" t="s">
        <v>3076</v>
      </c>
      <c r="E958" s="503" t="s">
        <v>897</v>
      </c>
      <c r="F958" s="504">
        <v>30.66</v>
      </c>
      <c r="G958" s="505"/>
      <c r="H958" s="506">
        <f>F958*G958</f>
        <v>0</v>
      </c>
      <c r="L958" s="709"/>
    </row>
    <row r="959" spans="1:12" s="36" customFormat="1" outlineLevel="1" x14ac:dyDescent="0.2">
      <c r="A959" s="516">
        <v>318</v>
      </c>
      <c r="B959" s="517" t="s">
        <v>2381</v>
      </c>
      <c r="C959" s="518" t="s">
        <v>2382</v>
      </c>
      <c r="D959" s="518" t="s">
        <v>2383</v>
      </c>
      <c r="E959" s="518" t="s">
        <v>261</v>
      </c>
      <c r="F959" s="519">
        <v>18.7</v>
      </c>
      <c r="G959" s="520"/>
      <c r="H959" s="515">
        <f>F959*G959</f>
        <v>0</v>
      </c>
      <c r="L959" s="709"/>
    </row>
    <row r="960" spans="1:12" s="36" customFormat="1" outlineLevel="1" x14ac:dyDescent="0.2">
      <c r="A960" s="486"/>
      <c r="B960" s="487"/>
      <c r="C960" s="487"/>
      <c r="D960" s="487" t="s">
        <v>2384</v>
      </c>
      <c r="E960" s="487"/>
      <c r="F960" s="488">
        <v>18.7</v>
      </c>
      <c r="G960" s="489"/>
      <c r="H960" s="489"/>
      <c r="L960" s="709"/>
    </row>
    <row r="961" spans="1:12" s="36" customFormat="1" outlineLevel="1" x14ac:dyDescent="0.2">
      <c r="A961" s="507">
        <v>319</v>
      </c>
      <c r="B961" s="508" t="s">
        <v>2378</v>
      </c>
      <c r="C961" s="503" t="s">
        <v>2385</v>
      </c>
      <c r="D961" s="503" t="s">
        <v>2386</v>
      </c>
      <c r="E961" s="503" t="s">
        <v>897</v>
      </c>
      <c r="F961" s="504">
        <v>127.95</v>
      </c>
      <c r="G961" s="505"/>
      <c r="H961" s="506">
        <f>F961*G961</f>
        <v>0</v>
      </c>
      <c r="L961" s="709"/>
    </row>
    <row r="962" spans="1:12" s="36" customFormat="1" outlineLevel="1" x14ac:dyDescent="0.2">
      <c r="A962" s="482"/>
      <c r="B962" s="483"/>
      <c r="C962" s="483"/>
      <c r="D962" s="483" t="s">
        <v>2387</v>
      </c>
      <c r="E962" s="483"/>
      <c r="F962" s="484">
        <v>127.95</v>
      </c>
      <c r="G962" s="485"/>
      <c r="H962" s="485"/>
      <c r="L962" s="709"/>
    </row>
    <row r="963" spans="1:12" s="36" customFormat="1" ht="22.5" outlineLevel="1" x14ac:dyDescent="0.2">
      <c r="A963" s="507">
        <v>320</v>
      </c>
      <c r="B963" s="508" t="s">
        <v>2378</v>
      </c>
      <c r="C963" s="503" t="s">
        <v>2388</v>
      </c>
      <c r="D963" s="503" t="s">
        <v>2389</v>
      </c>
      <c r="E963" s="503" t="s">
        <v>261</v>
      </c>
      <c r="F963" s="504">
        <v>19.600000000000001</v>
      </c>
      <c r="G963" s="505"/>
      <c r="H963" s="506">
        <f>F963*G963</f>
        <v>0</v>
      </c>
      <c r="L963" s="709"/>
    </row>
    <row r="964" spans="1:12" s="36" customFormat="1" outlineLevel="1" x14ac:dyDescent="0.2">
      <c r="A964" s="482"/>
      <c r="B964" s="483"/>
      <c r="C964" s="483"/>
      <c r="D964" s="483" t="s">
        <v>2975</v>
      </c>
      <c r="E964" s="483"/>
      <c r="F964" s="484">
        <v>19.600000000000001</v>
      </c>
      <c r="G964" s="485"/>
      <c r="H964" s="485"/>
      <c r="L964" s="709"/>
    </row>
    <row r="965" spans="1:12" s="36" customFormat="1" outlineLevel="1" x14ac:dyDescent="0.2">
      <c r="A965" s="516">
        <v>321</v>
      </c>
      <c r="B965" s="517" t="s">
        <v>2381</v>
      </c>
      <c r="C965" s="518" t="s">
        <v>2390</v>
      </c>
      <c r="D965" s="518" t="s">
        <v>2391</v>
      </c>
      <c r="E965" s="518" t="s">
        <v>261</v>
      </c>
      <c r="F965" s="519">
        <v>21.56</v>
      </c>
      <c r="G965" s="520"/>
      <c r="H965" s="515">
        <f>F965*G965</f>
        <v>0</v>
      </c>
      <c r="L965" s="709"/>
    </row>
    <row r="966" spans="1:12" s="36" customFormat="1" outlineLevel="1" x14ac:dyDescent="0.2">
      <c r="A966" s="486"/>
      <c r="B966" s="487"/>
      <c r="C966" s="487"/>
      <c r="D966" s="487" t="s">
        <v>2392</v>
      </c>
      <c r="E966" s="487"/>
      <c r="F966" s="488">
        <v>21.56</v>
      </c>
      <c r="G966" s="489"/>
      <c r="H966" s="489"/>
      <c r="L966" s="709"/>
    </row>
    <row r="967" spans="1:12" s="36" customFormat="1" ht="23.25" outlineLevel="1" thickBot="1" x14ac:dyDescent="0.25">
      <c r="A967" s="507">
        <v>322</v>
      </c>
      <c r="B967" s="508" t="s">
        <v>2378</v>
      </c>
      <c r="C967" s="503" t="s">
        <v>2393</v>
      </c>
      <c r="D967" s="503" t="s">
        <v>2394</v>
      </c>
      <c r="E967" s="503" t="s">
        <v>623</v>
      </c>
      <c r="F967" s="504">
        <v>1.4510000000000001</v>
      </c>
      <c r="G967" s="505"/>
      <c r="H967" s="506">
        <f>F967*G967</f>
        <v>0</v>
      </c>
      <c r="L967" s="709"/>
    </row>
    <row r="968" spans="1:12" s="36" customFormat="1" ht="13.5" thickBot="1" x14ac:dyDescent="0.25">
      <c r="A968" s="743"/>
      <c r="B968" s="744"/>
      <c r="C968" s="744" t="s">
        <v>2395</v>
      </c>
      <c r="D968" s="744" t="s">
        <v>2396</v>
      </c>
      <c r="E968" s="744"/>
      <c r="F968" s="745"/>
      <c r="G968" s="746"/>
      <c r="H968" s="747">
        <f>SUM(H969:H973)</f>
        <v>0</v>
      </c>
      <c r="L968" s="709"/>
    </row>
    <row r="969" spans="1:12" s="36" customFormat="1" ht="69.75" customHeight="1" outlineLevel="1" x14ac:dyDescent="0.2">
      <c r="A969" s="507">
        <v>323</v>
      </c>
      <c r="B969" s="508" t="s">
        <v>2395</v>
      </c>
      <c r="C969" s="503" t="s">
        <v>2397</v>
      </c>
      <c r="D969" s="755" t="s">
        <v>3218</v>
      </c>
      <c r="E969" s="503" t="s">
        <v>261</v>
      </c>
      <c r="F969" s="504">
        <v>409.49</v>
      </c>
      <c r="G969" s="505"/>
      <c r="H969" s="506">
        <f>F969*G969</f>
        <v>0</v>
      </c>
      <c r="J969" s="831">
        <v>42416</v>
      </c>
      <c r="L969" s="830"/>
    </row>
    <row r="970" spans="1:12" s="36" customFormat="1" outlineLevel="1" x14ac:dyDescent="0.2">
      <c r="A970" s="482"/>
      <c r="B970" s="483"/>
      <c r="C970" s="483"/>
      <c r="D970" s="483" t="s">
        <v>2398</v>
      </c>
      <c r="E970" s="483"/>
      <c r="F970" s="484">
        <v>409.49</v>
      </c>
      <c r="G970" s="485"/>
      <c r="H970" s="485"/>
      <c r="L970" s="709"/>
    </row>
    <row r="971" spans="1:12" s="36" customFormat="1" outlineLevel="1" x14ac:dyDescent="0.2">
      <c r="A971" s="507">
        <v>324</v>
      </c>
      <c r="B971" s="508" t="s">
        <v>2395</v>
      </c>
      <c r="C971" s="503" t="s">
        <v>2399</v>
      </c>
      <c r="D971" s="503" t="s">
        <v>2400</v>
      </c>
      <c r="E971" s="503" t="s">
        <v>261</v>
      </c>
      <c r="F971" s="504">
        <v>193.43</v>
      </c>
      <c r="G971" s="505"/>
      <c r="H971" s="506">
        <f>F971*G971</f>
        <v>0</v>
      </c>
      <c r="L971" s="709"/>
    </row>
    <row r="972" spans="1:12" s="36" customFormat="1" outlineLevel="1" x14ac:dyDescent="0.2">
      <c r="A972" s="482"/>
      <c r="B972" s="483"/>
      <c r="C972" s="483"/>
      <c r="D972" s="483" t="s">
        <v>2401</v>
      </c>
      <c r="E972" s="483"/>
      <c r="F972" s="484">
        <v>193.43</v>
      </c>
      <c r="G972" s="485"/>
      <c r="H972" s="485"/>
      <c r="L972" s="709"/>
    </row>
    <row r="973" spans="1:12" s="36" customFormat="1" ht="23.25" outlineLevel="1" thickBot="1" x14ac:dyDescent="0.25">
      <c r="A973" s="507">
        <v>325</v>
      </c>
      <c r="B973" s="508" t="s">
        <v>2395</v>
      </c>
      <c r="C973" s="503" t="s">
        <v>2402</v>
      </c>
      <c r="D973" s="503" t="s">
        <v>2403</v>
      </c>
      <c r="E973" s="503" t="s">
        <v>623</v>
      </c>
      <c r="F973" s="504">
        <v>7.0839999999999996</v>
      </c>
      <c r="G973" s="505"/>
      <c r="H973" s="506">
        <f>F973*G973</f>
        <v>0</v>
      </c>
      <c r="L973" s="709"/>
    </row>
    <row r="974" spans="1:12" s="36" customFormat="1" ht="13.5" thickBot="1" x14ac:dyDescent="0.25">
      <c r="A974" s="743"/>
      <c r="B974" s="744"/>
      <c r="C974" s="744" t="s">
        <v>2404</v>
      </c>
      <c r="D974" s="744" t="s">
        <v>2405</v>
      </c>
      <c r="E974" s="744"/>
      <c r="F974" s="745"/>
      <c r="G974" s="746"/>
      <c r="H974" s="747">
        <f>SUM(H975:H991)</f>
        <v>0</v>
      </c>
      <c r="L974" s="709"/>
    </row>
    <row r="975" spans="1:12" s="36" customFormat="1" outlineLevel="1" x14ac:dyDescent="0.2">
      <c r="A975" s="507">
        <v>326</v>
      </c>
      <c r="B975" s="508" t="s">
        <v>2404</v>
      </c>
      <c r="C975" s="503" t="s">
        <v>2406</v>
      </c>
      <c r="D975" s="503" t="s">
        <v>2407</v>
      </c>
      <c r="E975" s="503" t="s">
        <v>896</v>
      </c>
      <c r="F975" s="504">
        <v>2</v>
      </c>
      <c r="G975" s="505"/>
      <c r="H975" s="506">
        <f>F975*G975</f>
        <v>0</v>
      </c>
      <c r="L975" s="709"/>
    </row>
    <row r="976" spans="1:12" s="36" customFormat="1" outlineLevel="1" x14ac:dyDescent="0.2">
      <c r="A976" s="482"/>
      <c r="B976" s="483"/>
      <c r="C976" s="483"/>
      <c r="D976" s="483" t="s">
        <v>2953</v>
      </c>
      <c r="E976" s="483"/>
      <c r="F976" s="484">
        <v>2</v>
      </c>
      <c r="G976" s="485"/>
      <c r="H976" s="485"/>
      <c r="L976" s="709"/>
    </row>
    <row r="977" spans="1:12" s="36" customFormat="1" ht="22.5" outlineLevel="1" x14ac:dyDescent="0.2">
      <c r="A977" s="516">
        <v>327</v>
      </c>
      <c r="B977" s="517" t="s">
        <v>2408</v>
      </c>
      <c r="C977" s="518" t="s">
        <v>2409</v>
      </c>
      <c r="D977" s="518" t="s">
        <v>2993</v>
      </c>
      <c r="E977" s="518" t="s">
        <v>261</v>
      </c>
      <c r="F977" s="519">
        <v>6</v>
      </c>
      <c r="G977" s="724"/>
      <c r="H977" s="520">
        <f>F977*G977</f>
        <v>0</v>
      </c>
      <c r="L977" s="709"/>
    </row>
    <row r="978" spans="1:12" s="36" customFormat="1" outlineLevel="1" x14ac:dyDescent="0.2">
      <c r="A978" s="482"/>
      <c r="B978" s="483"/>
      <c r="C978" s="483"/>
      <c r="D978" s="483" t="s">
        <v>2991</v>
      </c>
      <c r="E978" s="483"/>
      <c r="F978" s="484">
        <v>6</v>
      </c>
      <c r="G978" s="485"/>
      <c r="H978" s="485"/>
      <c r="L978" s="709"/>
    </row>
    <row r="979" spans="1:12" s="36" customFormat="1" ht="22.5" outlineLevel="1" x14ac:dyDescent="0.2">
      <c r="A979" s="516" t="s">
        <v>2990</v>
      </c>
      <c r="B979" s="517" t="s">
        <v>2408</v>
      </c>
      <c r="C979" s="518" t="s">
        <v>2409</v>
      </c>
      <c r="D979" s="518" t="s">
        <v>2994</v>
      </c>
      <c r="E979" s="518" t="s">
        <v>261</v>
      </c>
      <c r="F979" s="519">
        <v>4</v>
      </c>
      <c r="G979" s="724"/>
      <c r="H979" s="520">
        <f>F979*G979</f>
        <v>0</v>
      </c>
      <c r="L979" s="709"/>
    </row>
    <row r="980" spans="1:12" s="36" customFormat="1" outlineLevel="1" x14ac:dyDescent="0.2">
      <c r="A980" s="482"/>
      <c r="B980" s="483"/>
      <c r="C980" s="483"/>
      <c r="D980" s="483" t="s">
        <v>2992</v>
      </c>
      <c r="E980" s="483"/>
      <c r="F980" s="484">
        <v>4</v>
      </c>
      <c r="G980" s="485"/>
      <c r="H980" s="485"/>
      <c r="L980" s="709"/>
    </row>
    <row r="981" spans="1:12" s="36" customFormat="1" ht="22.5" outlineLevel="1" x14ac:dyDescent="0.2">
      <c r="A981" s="507">
        <v>328</v>
      </c>
      <c r="B981" s="508" t="s">
        <v>2404</v>
      </c>
      <c r="C981" s="503" t="s">
        <v>2954</v>
      </c>
      <c r="D981" s="503" t="s">
        <v>2989</v>
      </c>
      <c r="E981" s="503" t="s">
        <v>261</v>
      </c>
      <c r="F981" s="504">
        <v>66.8</v>
      </c>
      <c r="G981" s="505"/>
      <c r="H981" s="506">
        <f>F981*G981</f>
        <v>0</v>
      </c>
      <c r="L981" s="709"/>
    </row>
    <row r="982" spans="1:12" s="36" customFormat="1" outlineLevel="1" x14ac:dyDescent="0.2">
      <c r="A982" s="482"/>
      <c r="B982" s="483"/>
      <c r="C982" s="483"/>
      <c r="D982" s="483" t="s">
        <v>2955</v>
      </c>
      <c r="E982" s="483"/>
      <c r="F982" s="484">
        <v>66.8</v>
      </c>
      <c r="G982" s="485"/>
      <c r="H982" s="485"/>
      <c r="L982" s="709"/>
    </row>
    <row r="983" spans="1:12" s="36" customFormat="1" ht="22.5" outlineLevel="1" x14ac:dyDescent="0.2">
      <c r="A983" s="507">
        <v>329</v>
      </c>
      <c r="B983" s="508" t="s">
        <v>2404</v>
      </c>
      <c r="C983" s="503" t="s">
        <v>2410</v>
      </c>
      <c r="D983" s="503" t="s">
        <v>2988</v>
      </c>
      <c r="E983" s="503" t="s">
        <v>261</v>
      </c>
      <c r="F983" s="504">
        <v>826.43</v>
      </c>
      <c r="G983" s="505"/>
      <c r="H983" s="506">
        <f>F983*G983</f>
        <v>0</v>
      </c>
      <c r="L983" s="709"/>
    </row>
    <row r="984" spans="1:12" s="36" customFormat="1" outlineLevel="1" x14ac:dyDescent="0.2">
      <c r="A984" s="482"/>
      <c r="B984" s="483"/>
      <c r="C984" s="483"/>
      <c r="D984" s="483" t="s">
        <v>2956</v>
      </c>
      <c r="E984" s="483"/>
      <c r="F984" s="484">
        <v>532.20000000000005</v>
      </c>
      <c r="G984" s="485"/>
      <c r="H984" s="485"/>
      <c r="L984" s="709"/>
    </row>
    <row r="985" spans="1:12" s="36" customFormat="1" outlineLevel="1" x14ac:dyDescent="0.2">
      <c r="A985" s="482"/>
      <c r="B985" s="483"/>
      <c r="C985" s="483"/>
      <c r="D985" s="483" t="s">
        <v>2957</v>
      </c>
      <c r="E985" s="483"/>
      <c r="F985" s="484">
        <v>294.23</v>
      </c>
      <c r="G985" s="485"/>
      <c r="H985" s="485"/>
      <c r="L985" s="709"/>
    </row>
    <row r="986" spans="1:12" s="36" customFormat="1" outlineLevel="1" x14ac:dyDescent="0.2">
      <c r="A986" s="507">
        <v>330</v>
      </c>
      <c r="B986" s="508" t="s">
        <v>2404</v>
      </c>
      <c r="C986" s="503" t="s">
        <v>2411</v>
      </c>
      <c r="D986" s="503" t="s">
        <v>2412</v>
      </c>
      <c r="E986" s="503" t="s">
        <v>261</v>
      </c>
      <c r="F986" s="504">
        <v>594.15</v>
      </c>
      <c r="G986" s="505"/>
      <c r="H986" s="506">
        <f>F986*G986</f>
        <v>0</v>
      </c>
      <c r="L986" s="709"/>
    </row>
    <row r="987" spans="1:12" s="36" customFormat="1" outlineLevel="1" x14ac:dyDescent="0.2">
      <c r="A987" s="482"/>
      <c r="B987" s="483"/>
      <c r="C987" s="483"/>
      <c r="D987" s="483" t="s">
        <v>2413</v>
      </c>
      <c r="E987" s="483"/>
      <c r="F987" s="484">
        <v>594.15</v>
      </c>
      <c r="G987" s="485"/>
      <c r="H987" s="485"/>
      <c r="L987" s="709"/>
    </row>
    <row r="988" spans="1:12" s="36" customFormat="1" outlineLevel="1" x14ac:dyDescent="0.2">
      <c r="A988" s="507">
        <v>331</v>
      </c>
      <c r="B988" s="508" t="s">
        <v>2404</v>
      </c>
      <c r="C988" s="503" t="s">
        <v>2414</v>
      </c>
      <c r="D988" s="503" t="s">
        <v>2415</v>
      </c>
      <c r="E988" s="503" t="s">
        <v>261</v>
      </c>
      <c r="F988" s="504">
        <v>594.15</v>
      </c>
      <c r="G988" s="505"/>
      <c r="H988" s="506">
        <f>F988*G988</f>
        <v>0</v>
      </c>
      <c r="L988" s="709"/>
    </row>
    <row r="989" spans="1:12" s="36" customFormat="1" ht="22.5" outlineLevel="1" x14ac:dyDescent="0.2">
      <c r="A989" s="507">
        <v>332</v>
      </c>
      <c r="B989" s="508" t="s">
        <v>2404</v>
      </c>
      <c r="C989" s="503" t="s">
        <v>2416</v>
      </c>
      <c r="D989" s="755" t="s">
        <v>3228</v>
      </c>
      <c r="E989" s="503" t="s">
        <v>261</v>
      </c>
      <c r="F989" s="504">
        <v>760.74</v>
      </c>
      <c r="G989" s="505"/>
      <c r="H989" s="506">
        <f>F989*G989</f>
        <v>0</v>
      </c>
      <c r="L989" s="709"/>
    </row>
    <row r="990" spans="1:12" s="36" customFormat="1" outlineLevel="1" x14ac:dyDescent="0.2">
      <c r="A990" s="482"/>
      <c r="B990" s="483"/>
      <c r="C990" s="483"/>
      <c r="D990" s="483" t="s">
        <v>2958</v>
      </c>
      <c r="E990" s="483"/>
      <c r="F990" s="484">
        <v>760.74</v>
      </c>
      <c r="G990" s="485"/>
      <c r="H990" s="485"/>
      <c r="L990" s="709"/>
    </row>
    <row r="991" spans="1:12" s="36" customFormat="1" ht="23.25" outlineLevel="1" thickBot="1" x14ac:dyDescent="0.25">
      <c r="A991" s="507">
        <v>333</v>
      </c>
      <c r="B991" s="508" t="s">
        <v>2404</v>
      </c>
      <c r="C991" s="503" t="s">
        <v>2417</v>
      </c>
      <c r="D991" s="503" t="s">
        <v>2418</v>
      </c>
      <c r="E991" s="503" t="s">
        <v>623</v>
      </c>
      <c r="F991" s="504">
        <v>16.131</v>
      </c>
      <c r="G991" s="505"/>
      <c r="H991" s="506">
        <f>F991*G991</f>
        <v>0</v>
      </c>
      <c r="L991" s="709"/>
    </row>
    <row r="992" spans="1:12" s="36" customFormat="1" ht="13.5" thickBot="1" x14ac:dyDescent="0.25">
      <c r="A992" s="743"/>
      <c r="B992" s="744"/>
      <c r="C992" s="744" t="s">
        <v>2419</v>
      </c>
      <c r="D992" s="744" t="s">
        <v>2420</v>
      </c>
      <c r="E992" s="744"/>
      <c r="F992" s="745"/>
      <c r="G992" s="746"/>
      <c r="H992" s="747">
        <f>SUM(H993:H1006)</f>
        <v>0</v>
      </c>
      <c r="L992" s="709"/>
    </row>
    <row r="993" spans="1:12" s="36" customFormat="1" outlineLevel="1" x14ac:dyDescent="0.2">
      <c r="A993" s="507">
        <v>334</v>
      </c>
      <c r="B993" s="508" t="s">
        <v>2419</v>
      </c>
      <c r="C993" s="503" t="s">
        <v>2421</v>
      </c>
      <c r="D993" s="503" t="s">
        <v>2422</v>
      </c>
      <c r="E993" s="503" t="s">
        <v>261</v>
      </c>
      <c r="F993" s="504">
        <v>44.57</v>
      </c>
      <c r="G993" s="505"/>
      <c r="H993" s="506">
        <f>F993*G993</f>
        <v>0</v>
      </c>
      <c r="L993" s="709"/>
    </row>
    <row r="994" spans="1:12" s="36" customFormat="1" outlineLevel="1" x14ac:dyDescent="0.2">
      <c r="A994" s="482"/>
      <c r="B994" s="483"/>
      <c r="C994" s="483"/>
      <c r="D994" s="483" t="s">
        <v>2179</v>
      </c>
      <c r="E994" s="483"/>
      <c r="F994" s="484">
        <v>44.57</v>
      </c>
      <c r="G994" s="485"/>
      <c r="H994" s="485"/>
      <c r="L994" s="709"/>
    </row>
    <row r="995" spans="1:12" s="36" customFormat="1" outlineLevel="1" x14ac:dyDescent="0.2">
      <c r="A995" s="516">
        <v>335</v>
      </c>
      <c r="B995" s="517" t="s">
        <v>2423</v>
      </c>
      <c r="C995" s="518" t="s">
        <v>2424</v>
      </c>
      <c r="D995" s="518" t="s">
        <v>2425</v>
      </c>
      <c r="E995" s="518" t="s">
        <v>261</v>
      </c>
      <c r="F995" s="519">
        <v>46.798999999999999</v>
      </c>
      <c r="G995" s="724"/>
      <c r="H995" s="515">
        <f>F995*G995</f>
        <v>0</v>
      </c>
      <c r="L995" s="709"/>
    </row>
    <row r="996" spans="1:12" s="36" customFormat="1" outlineLevel="1" x14ac:dyDescent="0.2">
      <c r="A996" s="486"/>
      <c r="B996" s="487"/>
      <c r="C996" s="487"/>
      <c r="D996" s="487" t="s">
        <v>2426</v>
      </c>
      <c r="E996" s="487"/>
      <c r="F996" s="488">
        <v>46.798999999999999</v>
      </c>
      <c r="G996" s="489"/>
      <c r="H996" s="489"/>
      <c r="L996" s="709"/>
    </row>
    <row r="997" spans="1:12" s="36" customFormat="1" outlineLevel="1" x14ac:dyDescent="0.2">
      <c r="A997" s="507">
        <v>336</v>
      </c>
      <c r="B997" s="508" t="s">
        <v>2419</v>
      </c>
      <c r="C997" s="503" t="s">
        <v>2427</v>
      </c>
      <c r="D997" s="503" t="s">
        <v>2428</v>
      </c>
      <c r="E997" s="503" t="s">
        <v>261</v>
      </c>
      <c r="F997" s="504">
        <v>822.8</v>
      </c>
      <c r="G997" s="505"/>
      <c r="H997" s="506">
        <f>F997*G997</f>
        <v>0</v>
      </c>
      <c r="L997" s="709"/>
    </row>
    <row r="998" spans="1:12" s="36" customFormat="1" outlineLevel="1" x14ac:dyDescent="0.2">
      <c r="A998" s="482"/>
      <c r="B998" s="483"/>
      <c r="C998" s="483"/>
      <c r="D998" s="483" t="s">
        <v>2429</v>
      </c>
      <c r="E998" s="483"/>
      <c r="F998" s="484">
        <v>308.2</v>
      </c>
      <c r="G998" s="485"/>
      <c r="H998" s="485"/>
      <c r="L998" s="709"/>
    </row>
    <row r="999" spans="1:12" s="36" customFormat="1" outlineLevel="1" x14ac:dyDescent="0.2">
      <c r="A999" s="482"/>
      <c r="B999" s="483"/>
      <c r="C999" s="483"/>
      <c r="D999" s="483" t="s">
        <v>2430</v>
      </c>
      <c r="E999" s="483"/>
      <c r="F999" s="484">
        <v>292.17</v>
      </c>
      <c r="G999" s="485"/>
      <c r="H999" s="485"/>
      <c r="L999" s="709"/>
    </row>
    <row r="1000" spans="1:12" s="36" customFormat="1" outlineLevel="1" x14ac:dyDescent="0.2">
      <c r="A1000" s="482"/>
      <c r="B1000" s="483"/>
      <c r="C1000" s="483"/>
      <c r="D1000" s="483" t="s">
        <v>2431</v>
      </c>
      <c r="E1000" s="483"/>
      <c r="F1000" s="484">
        <v>160.34</v>
      </c>
      <c r="G1000" s="485"/>
      <c r="H1000" s="485"/>
      <c r="L1000" s="709"/>
    </row>
    <row r="1001" spans="1:12" s="36" customFormat="1" outlineLevel="1" x14ac:dyDescent="0.2">
      <c r="A1001" s="482"/>
      <c r="B1001" s="483"/>
      <c r="C1001" s="483"/>
      <c r="D1001" s="483" t="s">
        <v>2432</v>
      </c>
      <c r="E1001" s="483"/>
      <c r="F1001" s="484">
        <v>62.09</v>
      </c>
      <c r="G1001" s="485"/>
      <c r="H1001" s="485"/>
      <c r="L1001" s="709"/>
    </row>
    <row r="1002" spans="1:12" s="36" customFormat="1" ht="22.5" outlineLevel="1" x14ac:dyDescent="0.2">
      <c r="A1002" s="507">
        <v>337</v>
      </c>
      <c r="B1002" s="508" t="s">
        <v>2419</v>
      </c>
      <c r="C1002" s="503" t="s">
        <v>2433</v>
      </c>
      <c r="D1002" s="503" t="s">
        <v>2434</v>
      </c>
      <c r="E1002" s="503" t="s">
        <v>261</v>
      </c>
      <c r="F1002" s="504">
        <v>27.58</v>
      </c>
      <c r="G1002" s="505"/>
      <c r="H1002" s="506">
        <f>F1002*G1002</f>
        <v>0</v>
      </c>
      <c r="L1002" s="709"/>
    </row>
    <row r="1003" spans="1:12" s="36" customFormat="1" outlineLevel="1" x14ac:dyDescent="0.2">
      <c r="A1003" s="482"/>
      <c r="B1003" s="483"/>
      <c r="C1003" s="483"/>
      <c r="D1003" s="483" t="s">
        <v>1865</v>
      </c>
      <c r="E1003" s="483"/>
      <c r="F1003" s="484">
        <v>27.58</v>
      </c>
      <c r="G1003" s="485"/>
      <c r="H1003" s="485"/>
      <c r="L1003" s="709"/>
    </row>
    <row r="1004" spans="1:12" s="36" customFormat="1" ht="22.5" outlineLevel="1" x14ac:dyDescent="0.2">
      <c r="A1004" s="507">
        <v>338</v>
      </c>
      <c r="B1004" s="508" t="s">
        <v>2419</v>
      </c>
      <c r="C1004" s="503" t="s">
        <v>2435</v>
      </c>
      <c r="D1004" s="503" t="s">
        <v>2436</v>
      </c>
      <c r="E1004" s="503" t="s">
        <v>261</v>
      </c>
      <c r="F1004" s="504">
        <v>55.16</v>
      </c>
      <c r="G1004" s="505"/>
      <c r="H1004" s="506">
        <f>F1004*G1004</f>
        <v>0</v>
      </c>
      <c r="L1004" s="709"/>
    </row>
    <row r="1005" spans="1:12" s="36" customFormat="1" outlineLevel="1" x14ac:dyDescent="0.2">
      <c r="A1005" s="482"/>
      <c r="B1005" s="483"/>
      <c r="C1005" s="483"/>
      <c r="D1005" s="483" t="s">
        <v>2437</v>
      </c>
      <c r="E1005" s="483"/>
      <c r="F1005" s="484">
        <v>55.16</v>
      </c>
      <c r="G1005" s="485"/>
      <c r="H1005" s="485"/>
      <c r="L1005" s="709"/>
    </row>
    <row r="1006" spans="1:12" s="36" customFormat="1" ht="23.25" outlineLevel="1" thickBot="1" x14ac:dyDescent="0.25">
      <c r="A1006" s="507">
        <v>339</v>
      </c>
      <c r="B1006" s="508" t="s">
        <v>2419</v>
      </c>
      <c r="C1006" s="503" t="s">
        <v>2438</v>
      </c>
      <c r="D1006" s="503" t="s">
        <v>2439</v>
      </c>
      <c r="E1006" s="503" t="s">
        <v>623</v>
      </c>
      <c r="F1006" s="504">
        <v>0.39800000000000002</v>
      </c>
      <c r="G1006" s="505"/>
      <c r="H1006" s="506">
        <f>F1006*G1006</f>
        <v>0</v>
      </c>
      <c r="L1006" s="709"/>
    </row>
    <row r="1007" spans="1:12" s="36" customFormat="1" ht="13.5" thickBot="1" x14ac:dyDescent="0.25">
      <c r="A1007" s="743"/>
      <c r="B1007" s="744"/>
      <c r="C1007" s="744" t="s">
        <v>2440</v>
      </c>
      <c r="D1007" s="744" t="s">
        <v>2441</v>
      </c>
      <c r="E1007" s="744"/>
      <c r="F1007" s="745"/>
      <c r="G1007" s="746"/>
      <c r="H1007" s="747">
        <f>SUM(H1008:H1012)</f>
        <v>0</v>
      </c>
      <c r="L1007" s="709"/>
    </row>
    <row r="1008" spans="1:12" s="36" customFormat="1" outlineLevel="1" x14ac:dyDescent="0.2">
      <c r="A1008" s="507">
        <v>340</v>
      </c>
      <c r="B1008" s="508" t="s">
        <v>2440</v>
      </c>
      <c r="C1008" s="503" t="s">
        <v>2442</v>
      </c>
      <c r="D1008" s="503" t="s">
        <v>2443</v>
      </c>
      <c r="E1008" s="503" t="s">
        <v>261</v>
      </c>
      <c r="F1008" s="504">
        <v>550.54999999999995</v>
      </c>
      <c r="G1008" s="505"/>
      <c r="H1008" s="506">
        <f>F1008*G1008</f>
        <v>0</v>
      </c>
      <c r="L1008" s="709"/>
    </row>
    <row r="1009" spans="1:12" s="36" customFormat="1" outlineLevel="1" x14ac:dyDescent="0.2">
      <c r="A1009" s="482"/>
      <c r="B1009" s="483"/>
      <c r="C1009" s="483"/>
      <c r="D1009" s="483" t="s">
        <v>2444</v>
      </c>
      <c r="E1009" s="483"/>
      <c r="F1009" s="484">
        <v>550.54999999999995</v>
      </c>
      <c r="G1009" s="485"/>
      <c r="H1009" s="485"/>
      <c r="L1009" s="709"/>
    </row>
    <row r="1010" spans="1:12" s="36" customFormat="1" outlineLevel="1" x14ac:dyDescent="0.2">
      <c r="A1010" s="507">
        <v>341</v>
      </c>
      <c r="B1010" s="508" t="s">
        <v>2440</v>
      </c>
      <c r="C1010" s="503" t="s">
        <v>2445</v>
      </c>
      <c r="D1010" s="503" t="s">
        <v>2446</v>
      </c>
      <c r="E1010" s="503" t="s">
        <v>261</v>
      </c>
      <c r="F1010" s="504">
        <v>100.89</v>
      </c>
      <c r="G1010" s="505"/>
      <c r="H1010" s="506">
        <f>F1010*G1010</f>
        <v>0</v>
      </c>
      <c r="L1010" s="709"/>
    </row>
    <row r="1011" spans="1:12" s="36" customFormat="1" outlineLevel="1" x14ac:dyDescent="0.2">
      <c r="A1011" s="482"/>
      <c r="B1011" s="483"/>
      <c r="C1011" s="483"/>
      <c r="D1011" s="483" t="s">
        <v>2447</v>
      </c>
      <c r="E1011" s="483"/>
      <c r="F1011" s="484">
        <v>100.89</v>
      </c>
      <c r="G1011" s="485"/>
      <c r="H1011" s="485"/>
      <c r="L1011" s="709"/>
    </row>
    <row r="1012" spans="1:12" s="36" customFormat="1" ht="13.5" outlineLevel="1" thickBot="1" x14ac:dyDescent="0.25">
      <c r="A1012" s="507">
        <v>342</v>
      </c>
      <c r="B1012" s="508" t="s">
        <v>2440</v>
      </c>
      <c r="C1012" s="503" t="s">
        <v>2448</v>
      </c>
      <c r="D1012" s="503" t="s">
        <v>2449</v>
      </c>
      <c r="E1012" s="503" t="s">
        <v>623</v>
      </c>
      <c r="F1012" s="504">
        <v>9.27</v>
      </c>
      <c r="G1012" s="505"/>
      <c r="H1012" s="506">
        <f>F1012*G1012</f>
        <v>0</v>
      </c>
      <c r="L1012" s="709"/>
    </row>
    <row r="1013" spans="1:12" s="36" customFormat="1" ht="13.5" thickBot="1" x14ac:dyDescent="0.25">
      <c r="A1013" s="743"/>
      <c r="B1013" s="744"/>
      <c r="C1013" s="744" t="s">
        <v>2450</v>
      </c>
      <c r="D1013" s="744" t="s">
        <v>2451</v>
      </c>
      <c r="E1013" s="744"/>
      <c r="F1013" s="745"/>
      <c r="G1013" s="746"/>
      <c r="H1013" s="747">
        <f>SUM(H1014:H1022)</f>
        <v>0</v>
      </c>
      <c r="L1013" s="709"/>
    </row>
    <row r="1014" spans="1:12" s="36" customFormat="1" ht="22.5" outlineLevel="1" x14ac:dyDescent="0.2">
      <c r="A1014" s="507">
        <v>343</v>
      </c>
      <c r="B1014" s="508" t="s">
        <v>2450</v>
      </c>
      <c r="C1014" s="503" t="s">
        <v>2452</v>
      </c>
      <c r="D1014" s="503" t="s">
        <v>2453</v>
      </c>
      <c r="E1014" s="503" t="s">
        <v>261</v>
      </c>
      <c r="F1014" s="504">
        <v>19.3</v>
      </c>
      <c r="G1014" s="505"/>
      <c r="H1014" s="506">
        <f>F1014*G1014</f>
        <v>0</v>
      </c>
      <c r="L1014" s="709"/>
    </row>
    <row r="1015" spans="1:12" s="36" customFormat="1" outlineLevel="1" x14ac:dyDescent="0.2">
      <c r="A1015" s="482"/>
      <c r="B1015" s="483"/>
      <c r="C1015" s="483"/>
      <c r="D1015" s="483" t="s">
        <v>2454</v>
      </c>
      <c r="E1015" s="483"/>
      <c r="F1015" s="484">
        <v>19.3</v>
      </c>
      <c r="G1015" s="485"/>
      <c r="H1015" s="485"/>
      <c r="L1015" s="709"/>
    </row>
    <row r="1016" spans="1:12" s="36" customFormat="1" outlineLevel="1" x14ac:dyDescent="0.2">
      <c r="A1016" s="516">
        <v>344</v>
      </c>
      <c r="B1016" s="517" t="s">
        <v>2381</v>
      </c>
      <c r="C1016" s="518" t="s">
        <v>2455</v>
      </c>
      <c r="D1016" s="518" t="s">
        <v>2456</v>
      </c>
      <c r="E1016" s="518" t="s">
        <v>896</v>
      </c>
      <c r="F1016" s="519">
        <v>21.23</v>
      </c>
      <c r="G1016" s="724"/>
      <c r="H1016" s="515">
        <f>F1016*G1016</f>
        <v>0</v>
      </c>
      <c r="L1016" s="709"/>
    </row>
    <row r="1017" spans="1:12" s="36" customFormat="1" outlineLevel="1" x14ac:dyDescent="0.2">
      <c r="A1017" s="486"/>
      <c r="B1017" s="487"/>
      <c r="C1017" s="487"/>
      <c r="D1017" s="487" t="s">
        <v>2457</v>
      </c>
      <c r="E1017" s="487"/>
      <c r="F1017" s="488">
        <v>21.23</v>
      </c>
      <c r="G1017" s="489"/>
      <c r="H1017" s="489"/>
      <c r="L1017" s="709"/>
    </row>
    <row r="1018" spans="1:12" s="36" customFormat="1" ht="22.5" outlineLevel="1" x14ac:dyDescent="0.2">
      <c r="A1018" s="507">
        <v>345</v>
      </c>
      <c r="B1018" s="508" t="s">
        <v>2450</v>
      </c>
      <c r="C1018" s="503" t="s">
        <v>2458</v>
      </c>
      <c r="D1018" s="503" t="s">
        <v>2459</v>
      </c>
      <c r="E1018" s="503" t="s">
        <v>261</v>
      </c>
      <c r="F1018" s="504">
        <v>281.85000000000002</v>
      </c>
      <c r="G1018" s="505"/>
      <c r="H1018" s="506">
        <f>F1018*G1018</f>
        <v>0</v>
      </c>
      <c r="L1018" s="709"/>
    </row>
    <row r="1019" spans="1:12" s="36" customFormat="1" outlineLevel="1" x14ac:dyDescent="0.2">
      <c r="A1019" s="482"/>
      <c r="B1019" s="483"/>
      <c r="C1019" s="483"/>
      <c r="D1019" s="483" t="s">
        <v>2460</v>
      </c>
      <c r="E1019" s="483"/>
      <c r="F1019" s="484">
        <v>281.85000000000002</v>
      </c>
      <c r="G1019" s="485"/>
      <c r="H1019" s="485"/>
      <c r="L1019" s="709"/>
    </row>
    <row r="1020" spans="1:12" s="36" customFormat="1" ht="22.5" outlineLevel="1" x14ac:dyDescent="0.2">
      <c r="A1020" s="516">
        <v>346</v>
      </c>
      <c r="B1020" s="517" t="s">
        <v>2381</v>
      </c>
      <c r="C1020" s="518" t="s">
        <v>2461</v>
      </c>
      <c r="D1020" s="518" t="s">
        <v>2462</v>
      </c>
      <c r="E1020" s="518" t="s">
        <v>261</v>
      </c>
      <c r="F1020" s="519">
        <v>295.94299999999998</v>
      </c>
      <c r="G1020" s="724"/>
      <c r="H1020" s="515">
        <f>F1020*G1020</f>
        <v>0</v>
      </c>
      <c r="L1020" s="709"/>
    </row>
    <row r="1021" spans="1:12" s="36" customFormat="1" outlineLevel="1" x14ac:dyDescent="0.2">
      <c r="A1021" s="482"/>
      <c r="B1021" s="483"/>
      <c r="C1021" s="483"/>
      <c r="D1021" s="483" t="s">
        <v>2460</v>
      </c>
      <c r="E1021" s="483"/>
      <c r="F1021" s="484">
        <v>281.85000000000002</v>
      </c>
      <c r="G1021" s="485"/>
      <c r="H1021" s="485"/>
      <c r="L1021" s="709"/>
    </row>
    <row r="1022" spans="1:12" s="36" customFormat="1" ht="23.25" outlineLevel="1" thickBot="1" x14ac:dyDescent="0.25">
      <c r="A1022" s="507">
        <v>347</v>
      </c>
      <c r="B1022" s="508" t="s">
        <v>2450</v>
      </c>
      <c r="C1022" s="503" t="s">
        <v>2463</v>
      </c>
      <c r="D1022" s="503" t="s">
        <v>2464</v>
      </c>
      <c r="E1022" s="503" t="s">
        <v>623</v>
      </c>
      <c r="F1022" s="504">
        <v>13.569000000000001</v>
      </c>
      <c r="G1022" s="505"/>
      <c r="H1022" s="506">
        <f>F1022*G1022</f>
        <v>0</v>
      </c>
      <c r="L1022" s="709"/>
    </row>
    <row r="1023" spans="1:12" s="36" customFormat="1" ht="13.5" thickBot="1" x14ac:dyDescent="0.25">
      <c r="A1023" s="743"/>
      <c r="B1023" s="744"/>
      <c r="C1023" s="744" t="s">
        <v>2465</v>
      </c>
      <c r="D1023" s="744" t="s">
        <v>2466</v>
      </c>
      <c r="E1023" s="744"/>
      <c r="F1023" s="745"/>
      <c r="G1023" s="746"/>
      <c r="H1023" s="747">
        <f>SUM(H1024:H1030)</f>
        <v>0</v>
      </c>
      <c r="L1023" s="709"/>
    </row>
    <row r="1024" spans="1:12" s="36" customFormat="1" ht="22.5" outlineLevel="1" x14ac:dyDescent="0.2">
      <c r="A1024" s="507">
        <v>348</v>
      </c>
      <c r="B1024" s="508" t="s">
        <v>2465</v>
      </c>
      <c r="C1024" s="503" t="s">
        <v>2948</v>
      </c>
      <c r="D1024" s="503" t="s">
        <v>2949</v>
      </c>
      <c r="E1024" s="503" t="s">
        <v>261</v>
      </c>
      <c r="F1024" s="504">
        <v>64.103999999999999</v>
      </c>
      <c r="G1024" s="505"/>
      <c r="H1024" s="506">
        <f>F1024*G1024</f>
        <v>0</v>
      </c>
      <c r="L1024" s="709"/>
    </row>
    <row r="1025" spans="1:12" s="36" customFormat="1" outlineLevel="1" x14ac:dyDescent="0.2">
      <c r="A1025" s="482"/>
      <c r="B1025" s="483"/>
      <c r="C1025" s="483"/>
      <c r="D1025" s="483" t="s">
        <v>2950</v>
      </c>
      <c r="E1025" s="483"/>
      <c r="F1025" s="484">
        <v>64.103999999999999</v>
      </c>
      <c r="G1025" s="485"/>
      <c r="H1025" s="485"/>
      <c r="L1025" s="709"/>
    </row>
    <row r="1026" spans="1:12" s="36" customFormat="1" ht="33.75" outlineLevel="1" x14ac:dyDescent="0.2">
      <c r="A1026" s="507">
        <v>349</v>
      </c>
      <c r="B1026" s="508" t="s">
        <v>2465</v>
      </c>
      <c r="C1026" s="503" t="s">
        <v>2951</v>
      </c>
      <c r="D1026" s="503" t="s">
        <v>2952</v>
      </c>
      <c r="E1026" s="503" t="s">
        <v>261</v>
      </c>
      <c r="F1026" s="504">
        <v>64.103999999999999</v>
      </c>
      <c r="G1026" s="505"/>
      <c r="H1026" s="506">
        <f>F1026*G1026</f>
        <v>0</v>
      </c>
      <c r="L1026" s="709"/>
    </row>
    <row r="1027" spans="1:12" s="36" customFormat="1" outlineLevel="1" x14ac:dyDescent="0.2">
      <c r="A1027" s="482"/>
      <c r="B1027" s="483"/>
      <c r="C1027" s="483"/>
      <c r="D1027" s="483" t="s">
        <v>2950</v>
      </c>
      <c r="E1027" s="483"/>
      <c r="F1027" s="484">
        <v>64.103999999999999</v>
      </c>
      <c r="G1027" s="485"/>
      <c r="H1027" s="485"/>
      <c r="L1027" s="709"/>
    </row>
    <row r="1028" spans="1:12" s="36" customFormat="1" ht="22.5" outlineLevel="1" x14ac:dyDescent="0.2">
      <c r="A1028" s="507">
        <v>350</v>
      </c>
      <c r="B1028" s="508" t="s">
        <v>2465</v>
      </c>
      <c r="C1028" s="503" t="s">
        <v>2467</v>
      </c>
      <c r="D1028" s="503" t="s">
        <v>2468</v>
      </c>
      <c r="E1028" s="503" t="s">
        <v>261</v>
      </c>
      <c r="F1028" s="504">
        <v>65.016000000000005</v>
      </c>
      <c r="G1028" s="505"/>
      <c r="H1028" s="506">
        <f>F1028*G1028</f>
        <v>0</v>
      </c>
      <c r="L1028" s="709"/>
    </row>
    <row r="1029" spans="1:12" s="36" customFormat="1" outlineLevel="1" x14ac:dyDescent="0.2">
      <c r="A1029" s="482"/>
      <c r="B1029" s="483"/>
      <c r="C1029" s="483"/>
      <c r="D1029" s="483" t="s">
        <v>2469</v>
      </c>
      <c r="E1029" s="483"/>
      <c r="F1029" s="484">
        <v>65.016000000000005</v>
      </c>
      <c r="G1029" s="485"/>
      <c r="H1029" s="485"/>
      <c r="L1029" s="709"/>
    </row>
    <row r="1030" spans="1:12" s="36" customFormat="1" ht="22.5" outlineLevel="1" x14ac:dyDescent="0.2">
      <c r="A1030" s="507">
        <v>351</v>
      </c>
      <c r="B1030" s="508" t="s">
        <v>2465</v>
      </c>
      <c r="C1030" s="503" t="s">
        <v>2981</v>
      </c>
      <c r="D1030" s="503" t="s">
        <v>2982</v>
      </c>
      <c r="E1030" s="503" t="s">
        <v>261</v>
      </c>
      <c r="F1030" s="504">
        <v>67.75</v>
      </c>
      <c r="G1030" s="505"/>
      <c r="H1030" s="506">
        <f>F1030*G1030</f>
        <v>0</v>
      </c>
      <c r="L1030" s="709"/>
    </row>
    <row r="1031" spans="1:12" s="36" customFormat="1" ht="13.5" outlineLevel="1" thickBot="1" x14ac:dyDescent="0.25">
      <c r="A1031" s="482"/>
      <c r="B1031" s="483"/>
      <c r="C1031" s="483"/>
      <c r="D1031" s="483" t="s">
        <v>2983</v>
      </c>
      <c r="E1031" s="483"/>
      <c r="F1031" s="484">
        <v>67.75</v>
      </c>
      <c r="G1031" s="485"/>
      <c r="H1031" s="485"/>
      <c r="L1031" s="709"/>
    </row>
    <row r="1032" spans="1:12" s="36" customFormat="1" ht="13.5" thickBot="1" x14ac:dyDescent="0.25">
      <c r="A1032" s="743"/>
      <c r="B1032" s="744"/>
      <c r="C1032" s="744" t="s">
        <v>2470</v>
      </c>
      <c r="D1032" s="744" t="s">
        <v>2471</v>
      </c>
      <c r="E1032" s="744"/>
      <c r="F1032" s="745"/>
      <c r="G1032" s="746"/>
      <c r="H1032" s="747">
        <f>SUM(H1033:H1035)</f>
        <v>0</v>
      </c>
      <c r="L1032" s="709"/>
    </row>
    <row r="1033" spans="1:12" s="36" customFormat="1" outlineLevel="1" x14ac:dyDescent="0.2">
      <c r="A1033" s="737">
        <v>352</v>
      </c>
      <c r="B1033" s="738" t="s">
        <v>2470</v>
      </c>
      <c r="C1033" s="739" t="s">
        <v>2472</v>
      </c>
      <c r="D1033" s="739" t="s">
        <v>2473</v>
      </c>
      <c r="E1033" s="739" t="s">
        <v>261</v>
      </c>
      <c r="F1033" s="740">
        <v>8896.83</v>
      </c>
      <c r="G1033" s="741"/>
      <c r="H1033" s="742">
        <f>F1033*G1033</f>
        <v>0</v>
      </c>
      <c r="L1033" s="709"/>
    </row>
    <row r="1034" spans="1:12" s="36" customFormat="1" outlineLevel="1" x14ac:dyDescent="0.2">
      <c r="A1034" s="482"/>
      <c r="B1034" s="483"/>
      <c r="C1034" s="483"/>
      <c r="D1034" s="483" t="s">
        <v>2474</v>
      </c>
      <c r="E1034" s="483"/>
      <c r="F1034" s="484">
        <v>8896.83</v>
      </c>
      <c r="G1034" s="485"/>
      <c r="H1034" s="485"/>
      <c r="L1034" s="709"/>
    </row>
    <row r="1035" spans="1:12" s="36" customFormat="1" ht="22.5" outlineLevel="1" x14ac:dyDescent="0.2">
      <c r="A1035" s="507">
        <v>353</v>
      </c>
      <c r="B1035" s="508" t="s">
        <v>2470</v>
      </c>
      <c r="C1035" s="503" t="s">
        <v>2475</v>
      </c>
      <c r="D1035" s="503" t="s">
        <v>2476</v>
      </c>
      <c r="E1035" s="503" t="s">
        <v>261</v>
      </c>
      <c r="F1035" s="504">
        <v>368.2</v>
      </c>
      <c r="G1035" s="505"/>
      <c r="H1035" s="506">
        <f>F1035*G1035</f>
        <v>0</v>
      </c>
      <c r="L1035" s="709"/>
    </row>
    <row r="1036" spans="1:12" s="36" customFormat="1" outlineLevel="1" x14ac:dyDescent="0.2">
      <c r="A1036" s="482"/>
      <c r="B1036" s="483"/>
      <c r="C1036" s="483"/>
      <c r="D1036" s="483" t="s">
        <v>1768</v>
      </c>
      <c r="E1036" s="483"/>
      <c r="F1036" s="484">
        <v>368.2</v>
      </c>
      <c r="G1036" s="485"/>
      <c r="H1036" s="485"/>
    </row>
    <row r="1037" spans="1:12" s="36" customFormat="1" ht="15" x14ac:dyDescent="0.25">
      <c r="A1037" s="490"/>
      <c r="B1037" s="491"/>
      <c r="C1037" s="491"/>
      <c r="D1037" s="491" t="s">
        <v>2477</v>
      </c>
      <c r="E1037" s="491"/>
      <c r="F1037" s="492"/>
      <c r="G1037" s="493"/>
      <c r="H1037" s="521">
        <f>H710+H8</f>
        <v>0</v>
      </c>
      <c r="J1037" s="521">
        <f>J710+J8</f>
        <v>0</v>
      </c>
    </row>
    <row r="1038" spans="1:12" x14ac:dyDescent="0.2">
      <c r="J1038" s="736">
        <f>H1037-J1037</f>
        <v>0</v>
      </c>
    </row>
  </sheetData>
  <autoFilter ref="L6:L1036"/>
  <phoneticPr fontId="2" type="noConversion"/>
  <pageMargins left="0.51181102362204722" right="0.55118110236220474" top="0.98425196850393704" bottom="0.98425196850393704" header="0.51181102362204722" footer="0.51181102362204722"/>
  <pageSetup paperSize="9" scale="73" fitToHeight="0" orientation="portrait" blackAndWhite="1" horizontalDpi="4294967295" verticalDpi="4294967295" r:id="rId1"/>
  <headerFooter alignWithMargins="0">
    <oddHeader>&amp;A</oddHeader>
    <oddFooter>Stránka &amp;P</oddFooter>
  </headerFooter>
  <ignoredErrors>
    <ignoredError sqref="F18"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N322"/>
  <sheetViews>
    <sheetView zoomScaleNormal="100" workbookViewId="0">
      <selection activeCell="C263" sqref="C263:G264"/>
    </sheetView>
  </sheetViews>
  <sheetFormatPr defaultRowHeight="12.75" outlineLevelRow="1" x14ac:dyDescent="0.2"/>
  <cols>
    <col min="1" max="1" width="4.42578125" bestFit="1" customWidth="1"/>
    <col min="3" max="3" width="57.42578125" customWidth="1"/>
    <col min="6" max="6" width="9.85546875" customWidth="1"/>
    <col min="7" max="7" width="16.85546875" bestFit="1" customWidth="1"/>
    <col min="10" max="10" width="11.28515625" customWidth="1"/>
  </cols>
  <sheetData>
    <row r="1" spans="1:9" ht="52.15" customHeight="1" x14ac:dyDescent="0.2">
      <c r="A1" s="888" t="s">
        <v>392</v>
      </c>
      <c r="B1" s="888"/>
      <c r="C1" s="888"/>
      <c r="D1" s="888"/>
      <c r="E1" s="888"/>
      <c r="F1" s="888"/>
      <c r="G1" s="888"/>
    </row>
    <row r="2" spans="1:9" outlineLevel="1" x14ac:dyDescent="0.2">
      <c r="A2" s="212"/>
      <c r="B2" s="213" t="s">
        <v>157</v>
      </c>
      <c r="C2" s="212"/>
      <c r="D2" s="212"/>
      <c r="E2" s="212"/>
      <c r="F2" s="212"/>
      <c r="G2" s="212"/>
    </row>
    <row r="3" spans="1:9" ht="13.15" customHeight="1" outlineLevel="1" x14ac:dyDescent="0.2">
      <c r="A3" s="887"/>
      <c r="B3" s="887"/>
      <c r="C3" s="887"/>
      <c r="D3" s="887"/>
      <c r="E3" s="887"/>
      <c r="F3" s="887"/>
      <c r="G3" s="887"/>
    </row>
    <row r="4" spans="1:9" ht="24" outlineLevel="1" x14ac:dyDescent="0.2">
      <c r="A4" s="201" t="s">
        <v>155</v>
      </c>
      <c r="B4" s="201" t="s">
        <v>109</v>
      </c>
      <c r="C4" s="202" t="s">
        <v>110</v>
      </c>
      <c r="D4" s="202"/>
      <c r="E4" s="202" t="s">
        <v>111</v>
      </c>
      <c r="F4" s="202" t="s">
        <v>112</v>
      </c>
      <c r="G4" s="202" t="s">
        <v>113</v>
      </c>
    </row>
    <row r="5" spans="1:9" ht="25.5" outlineLevel="1" x14ac:dyDescent="0.2">
      <c r="A5" s="204">
        <v>1</v>
      </c>
      <c r="B5" s="203" t="s">
        <v>114</v>
      </c>
      <c r="C5" s="214" t="s">
        <v>190</v>
      </c>
      <c r="D5" s="204" t="s">
        <v>189</v>
      </c>
      <c r="E5" s="203">
        <v>4</v>
      </c>
      <c r="F5" s="1"/>
      <c r="G5" s="175">
        <f>E5*F5</f>
        <v>0</v>
      </c>
    </row>
    <row r="6" spans="1:9" ht="25.5" outlineLevel="1" x14ac:dyDescent="0.2">
      <c r="A6" s="204">
        <v>2</v>
      </c>
      <c r="B6" s="203" t="s">
        <v>115</v>
      </c>
      <c r="C6" s="214" t="s">
        <v>191</v>
      </c>
      <c r="D6" s="204" t="s">
        <v>189</v>
      </c>
      <c r="E6" s="203">
        <v>5</v>
      </c>
      <c r="F6" s="1"/>
      <c r="G6" s="175">
        <f t="shared" ref="G6:G56" si="0">E6*F6</f>
        <v>0</v>
      </c>
    </row>
    <row r="7" spans="1:9" ht="38.25" outlineLevel="1" x14ac:dyDescent="0.2">
      <c r="A7" s="204">
        <v>3</v>
      </c>
      <c r="B7" s="203" t="s">
        <v>116</v>
      </c>
      <c r="C7" s="214" t="s">
        <v>394</v>
      </c>
      <c r="D7" s="204" t="s">
        <v>189</v>
      </c>
      <c r="E7" s="203">
        <v>2</v>
      </c>
      <c r="F7" s="1"/>
      <c r="G7" s="175">
        <f t="shared" si="0"/>
        <v>0</v>
      </c>
    </row>
    <row r="8" spans="1:9" ht="25.5" outlineLevel="1" x14ac:dyDescent="0.2">
      <c r="A8" s="204">
        <v>4</v>
      </c>
      <c r="B8" s="203" t="s">
        <v>117</v>
      </c>
      <c r="C8" s="214" t="s">
        <v>192</v>
      </c>
      <c r="D8" s="204" t="s">
        <v>189</v>
      </c>
      <c r="E8" s="801">
        <v>6</v>
      </c>
      <c r="F8" s="802"/>
      <c r="G8" s="175">
        <f t="shared" si="0"/>
        <v>0</v>
      </c>
    </row>
    <row r="9" spans="1:9" ht="25.5" outlineLevel="1" x14ac:dyDescent="0.2">
      <c r="A9" s="204">
        <v>5</v>
      </c>
      <c r="B9" s="203" t="s">
        <v>118</v>
      </c>
      <c r="C9" s="214" t="s">
        <v>193</v>
      </c>
      <c r="D9" s="204" t="s">
        <v>189</v>
      </c>
      <c r="E9" s="203">
        <v>1</v>
      </c>
      <c r="F9" s="1"/>
      <c r="G9" s="175">
        <f t="shared" si="0"/>
        <v>0</v>
      </c>
      <c r="I9" s="826"/>
    </row>
    <row r="10" spans="1:9" ht="38.25" outlineLevel="1" x14ac:dyDescent="0.2">
      <c r="A10" s="204">
        <v>6</v>
      </c>
      <c r="B10" s="203" t="s">
        <v>119</v>
      </c>
      <c r="C10" s="214" t="s">
        <v>395</v>
      </c>
      <c r="D10" s="204" t="s">
        <v>189</v>
      </c>
      <c r="E10" s="203">
        <v>3</v>
      </c>
      <c r="F10" s="1"/>
      <c r="G10" s="175">
        <f t="shared" si="0"/>
        <v>0</v>
      </c>
    </row>
    <row r="11" spans="1:9" ht="38.25" outlineLevel="1" x14ac:dyDescent="0.2">
      <c r="A11" s="204">
        <v>7</v>
      </c>
      <c r="B11" s="203" t="s">
        <v>120</v>
      </c>
      <c r="C11" s="214" t="s">
        <v>194</v>
      </c>
      <c r="D11" s="204" t="s">
        <v>189</v>
      </c>
      <c r="E11" s="203">
        <v>4</v>
      </c>
      <c r="F11" s="1"/>
      <c r="G11" s="175">
        <f t="shared" si="0"/>
        <v>0</v>
      </c>
    </row>
    <row r="12" spans="1:9" ht="38.25" outlineLevel="1" x14ac:dyDescent="0.2">
      <c r="A12" s="204">
        <v>8</v>
      </c>
      <c r="B12" s="203" t="s">
        <v>121</v>
      </c>
      <c r="C12" s="214" t="s">
        <v>396</v>
      </c>
      <c r="D12" s="204" t="s">
        <v>189</v>
      </c>
      <c r="E12" s="203">
        <v>1</v>
      </c>
      <c r="F12" s="1"/>
      <c r="G12" s="175">
        <f t="shared" si="0"/>
        <v>0</v>
      </c>
    </row>
    <row r="13" spans="1:9" ht="51" outlineLevel="1" x14ac:dyDescent="0.2">
      <c r="A13" s="204">
        <v>9</v>
      </c>
      <c r="B13" s="203" t="s">
        <v>122</v>
      </c>
      <c r="C13" s="214" t="s">
        <v>195</v>
      </c>
      <c r="D13" s="204" t="s">
        <v>189</v>
      </c>
      <c r="E13" s="203">
        <v>6</v>
      </c>
      <c r="F13" s="1"/>
      <c r="G13" s="175">
        <f t="shared" si="0"/>
        <v>0</v>
      </c>
    </row>
    <row r="14" spans="1:9" ht="38.25" outlineLevel="1" x14ac:dyDescent="0.2">
      <c r="A14" s="204"/>
      <c r="B14" s="203" t="s">
        <v>156</v>
      </c>
      <c r="C14" s="214" t="s">
        <v>397</v>
      </c>
      <c r="D14" s="204" t="s">
        <v>189</v>
      </c>
      <c r="E14" s="203">
        <v>1</v>
      </c>
      <c r="F14" s="1"/>
      <c r="G14" s="175">
        <f t="shared" si="0"/>
        <v>0</v>
      </c>
    </row>
    <row r="15" spans="1:9" ht="38.25" outlineLevel="1" x14ac:dyDescent="0.2">
      <c r="A15" s="204">
        <v>10</v>
      </c>
      <c r="B15" s="203" t="s">
        <v>123</v>
      </c>
      <c r="C15" s="214" t="s">
        <v>3077</v>
      </c>
      <c r="D15" s="204" t="s">
        <v>189</v>
      </c>
      <c r="E15" s="203">
        <v>1</v>
      </c>
      <c r="F15" s="1"/>
      <c r="G15" s="175">
        <f t="shared" si="0"/>
        <v>0</v>
      </c>
    </row>
    <row r="16" spans="1:9" ht="51" outlineLevel="1" x14ac:dyDescent="0.2">
      <c r="A16" s="204">
        <v>11</v>
      </c>
      <c r="B16" s="203" t="s">
        <v>124</v>
      </c>
      <c r="C16" s="800" t="s">
        <v>3078</v>
      </c>
      <c r="D16" s="204" t="s">
        <v>189</v>
      </c>
      <c r="E16" s="203">
        <v>1</v>
      </c>
      <c r="F16" s="1"/>
      <c r="G16" s="175">
        <f t="shared" si="0"/>
        <v>0</v>
      </c>
    </row>
    <row r="17" spans="1:7" ht="51" outlineLevel="1" x14ac:dyDescent="0.2">
      <c r="A17" s="204">
        <v>12</v>
      </c>
      <c r="B17" s="203" t="s">
        <v>125</v>
      </c>
      <c r="C17" s="800" t="s">
        <v>3079</v>
      </c>
      <c r="D17" s="204" t="s">
        <v>189</v>
      </c>
      <c r="E17" s="203">
        <v>1</v>
      </c>
      <c r="F17" s="1"/>
      <c r="G17" s="175">
        <f t="shared" si="0"/>
        <v>0</v>
      </c>
    </row>
    <row r="18" spans="1:7" ht="38.25" outlineLevel="1" x14ac:dyDescent="0.2">
      <c r="A18" s="204">
        <v>13</v>
      </c>
      <c r="B18" s="203" t="s">
        <v>126</v>
      </c>
      <c r="C18" s="800" t="s">
        <v>3080</v>
      </c>
      <c r="D18" s="204" t="s">
        <v>189</v>
      </c>
      <c r="E18" s="203">
        <v>1</v>
      </c>
      <c r="F18" s="1"/>
      <c r="G18" s="175">
        <f t="shared" si="0"/>
        <v>0</v>
      </c>
    </row>
    <row r="19" spans="1:7" outlineLevel="1" x14ac:dyDescent="0.2">
      <c r="A19" s="204">
        <v>14</v>
      </c>
      <c r="B19" s="203" t="s">
        <v>127</v>
      </c>
      <c r="C19" s="214"/>
      <c r="D19" s="204" t="s">
        <v>189</v>
      </c>
      <c r="E19" s="203"/>
      <c r="F19" s="1"/>
      <c r="G19" s="175">
        <f t="shared" si="0"/>
        <v>0</v>
      </c>
    </row>
    <row r="20" spans="1:7" ht="25.5" outlineLevel="1" x14ac:dyDescent="0.2">
      <c r="A20" s="204">
        <v>15</v>
      </c>
      <c r="B20" s="203" t="s">
        <v>128</v>
      </c>
      <c r="C20" s="214" t="s">
        <v>196</v>
      </c>
      <c r="D20" s="204" t="s">
        <v>189</v>
      </c>
      <c r="E20" s="203">
        <v>2</v>
      </c>
      <c r="F20" s="1"/>
      <c r="G20" s="175">
        <f t="shared" si="0"/>
        <v>0</v>
      </c>
    </row>
    <row r="21" spans="1:7" ht="25.5" outlineLevel="1" x14ac:dyDescent="0.2">
      <c r="A21" s="204">
        <v>16</v>
      </c>
      <c r="B21" s="203" t="s">
        <v>129</v>
      </c>
      <c r="C21" s="214" t="s">
        <v>197</v>
      </c>
      <c r="D21" s="204" t="s">
        <v>189</v>
      </c>
      <c r="E21" s="203">
        <v>1</v>
      </c>
      <c r="F21" s="1"/>
      <c r="G21" s="175">
        <f t="shared" si="0"/>
        <v>0</v>
      </c>
    </row>
    <row r="22" spans="1:7" outlineLevel="1" x14ac:dyDescent="0.2">
      <c r="A22" s="204">
        <v>17</v>
      </c>
      <c r="B22" s="203" t="s">
        <v>130</v>
      </c>
      <c r="C22" s="214" t="s">
        <v>198</v>
      </c>
      <c r="D22" s="204" t="s">
        <v>189</v>
      </c>
      <c r="E22" s="203">
        <v>1</v>
      </c>
      <c r="F22" s="1"/>
      <c r="G22" s="175">
        <f t="shared" si="0"/>
        <v>0</v>
      </c>
    </row>
    <row r="23" spans="1:7" outlineLevel="1" x14ac:dyDescent="0.2">
      <c r="A23" s="204">
        <v>18</v>
      </c>
      <c r="B23" s="203" t="s">
        <v>131</v>
      </c>
      <c r="C23" s="214"/>
      <c r="D23" s="204" t="s">
        <v>189</v>
      </c>
      <c r="E23" s="203"/>
      <c r="F23" s="1"/>
      <c r="G23" s="175">
        <f t="shared" si="0"/>
        <v>0</v>
      </c>
    </row>
    <row r="24" spans="1:7" outlineLevel="1" x14ac:dyDescent="0.2">
      <c r="A24" s="204">
        <v>19</v>
      </c>
      <c r="B24" s="203" t="s">
        <v>132</v>
      </c>
      <c r="C24" s="214"/>
      <c r="D24" s="204" t="s">
        <v>189</v>
      </c>
      <c r="E24" s="203"/>
      <c r="F24" s="1"/>
      <c r="G24" s="175">
        <f t="shared" si="0"/>
        <v>0</v>
      </c>
    </row>
    <row r="25" spans="1:7" ht="38.25" outlineLevel="1" x14ac:dyDescent="0.2">
      <c r="A25" s="204">
        <v>20</v>
      </c>
      <c r="B25" s="203" t="s">
        <v>153</v>
      </c>
      <c r="C25" s="214" t="s">
        <v>199</v>
      </c>
      <c r="D25" s="204" t="s">
        <v>189</v>
      </c>
      <c r="E25" s="203">
        <v>1</v>
      </c>
      <c r="F25" s="1"/>
      <c r="G25" s="175">
        <f t="shared" si="0"/>
        <v>0</v>
      </c>
    </row>
    <row r="26" spans="1:7" ht="38.25" outlineLevel="1" x14ac:dyDescent="0.2">
      <c r="A26" s="204">
        <v>21</v>
      </c>
      <c r="B26" s="203" t="s">
        <v>154</v>
      </c>
      <c r="C26" s="214" t="s">
        <v>200</v>
      </c>
      <c r="D26" s="204" t="s">
        <v>189</v>
      </c>
      <c r="E26" s="203">
        <v>1</v>
      </c>
      <c r="F26" s="1"/>
      <c r="G26" s="175">
        <f t="shared" si="0"/>
        <v>0</v>
      </c>
    </row>
    <row r="27" spans="1:7" ht="25.5" outlineLevel="1" x14ac:dyDescent="0.2">
      <c r="A27" s="204">
        <v>22</v>
      </c>
      <c r="B27" s="203" t="s">
        <v>133</v>
      </c>
      <c r="C27" s="214" t="s">
        <v>201</v>
      </c>
      <c r="D27" s="204" t="s">
        <v>189</v>
      </c>
      <c r="E27" s="203">
        <v>3</v>
      </c>
      <c r="F27" s="1"/>
      <c r="G27" s="175">
        <f t="shared" si="0"/>
        <v>0</v>
      </c>
    </row>
    <row r="28" spans="1:7" ht="25.5" outlineLevel="1" x14ac:dyDescent="0.2">
      <c r="A28" s="204">
        <v>23</v>
      </c>
      <c r="B28" s="203" t="s">
        <v>152</v>
      </c>
      <c r="C28" s="214" t="s">
        <v>202</v>
      </c>
      <c r="D28" s="204" t="s">
        <v>189</v>
      </c>
      <c r="E28" s="203">
        <v>3</v>
      </c>
      <c r="F28" s="1"/>
      <c r="G28" s="175">
        <f t="shared" si="0"/>
        <v>0</v>
      </c>
    </row>
    <row r="29" spans="1:7" ht="25.5" outlineLevel="1" x14ac:dyDescent="0.2">
      <c r="A29" s="204">
        <v>25</v>
      </c>
      <c r="B29" s="203" t="s">
        <v>150</v>
      </c>
      <c r="C29" s="214" t="s">
        <v>203</v>
      </c>
      <c r="D29" s="204" t="s">
        <v>189</v>
      </c>
      <c r="E29" s="781">
        <v>3</v>
      </c>
      <c r="F29" s="1"/>
      <c r="G29" s="175">
        <f t="shared" si="0"/>
        <v>0</v>
      </c>
    </row>
    <row r="30" spans="1:7" ht="25.5" outlineLevel="1" x14ac:dyDescent="0.2">
      <c r="A30" s="204">
        <v>26</v>
      </c>
      <c r="B30" s="203" t="s">
        <v>151</v>
      </c>
      <c r="C30" s="214" t="s">
        <v>204</v>
      </c>
      <c r="D30" s="204" t="s">
        <v>189</v>
      </c>
      <c r="E30" s="203">
        <v>1</v>
      </c>
      <c r="F30" s="1"/>
      <c r="G30" s="175">
        <f t="shared" si="0"/>
        <v>0</v>
      </c>
    </row>
    <row r="31" spans="1:7" ht="25.5" outlineLevel="1" x14ac:dyDescent="0.2">
      <c r="A31" s="204">
        <v>27</v>
      </c>
      <c r="B31" s="203" t="s">
        <v>134</v>
      </c>
      <c r="C31" s="800" t="s">
        <v>3081</v>
      </c>
      <c r="D31" s="204" t="s">
        <v>189</v>
      </c>
      <c r="E31" s="203">
        <v>1</v>
      </c>
      <c r="F31" s="1"/>
      <c r="G31" s="175">
        <f t="shared" si="0"/>
        <v>0</v>
      </c>
    </row>
    <row r="32" spans="1:7" ht="25.5" outlineLevel="1" x14ac:dyDescent="0.2">
      <c r="A32" s="204">
        <v>28</v>
      </c>
      <c r="B32" s="203" t="s">
        <v>146</v>
      </c>
      <c r="C32" s="214" t="s">
        <v>205</v>
      </c>
      <c r="D32" s="204" t="s">
        <v>189</v>
      </c>
      <c r="E32" s="203">
        <v>6</v>
      </c>
      <c r="F32" s="1"/>
      <c r="G32" s="175">
        <f t="shared" si="0"/>
        <v>0</v>
      </c>
    </row>
    <row r="33" spans="1:7" ht="25.5" outlineLevel="1" x14ac:dyDescent="0.2">
      <c r="A33" s="204">
        <v>29</v>
      </c>
      <c r="B33" s="203" t="s">
        <v>147</v>
      </c>
      <c r="C33" s="214" t="s">
        <v>206</v>
      </c>
      <c r="D33" s="204" t="s">
        <v>189</v>
      </c>
      <c r="E33" s="203">
        <v>2</v>
      </c>
      <c r="F33" s="1"/>
      <c r="G33" s="175">
        <f t="shared" si="0"/>
        <v>0</v>
      </c>
    </row>
    <row r="34" spans="1:7" ht="25.5" outlineLevel="1" x14ac:dyDescent="0.2">
      <c r="A34" s="204">
        <v>30</v>
      </c>
      <c r="B34" s="203" t="s">
        <v>148</v>
      </c>
      <c r="C34" s="800" t="s">
        <v>3082</v>
      </c>
      <c r="D34" s="204" t="s">
        <v>189</v>
      </c>
      <c r="E34" s="203">
        <v>1</v>
      </c>
      <c r="F34" s="1"/>
      <c r="G34" s="175">
        <f t="shared" si="0"/>
        <v>0</v>
      </c>
    </row>
    <row r="35" spans="1:7" ht="33" customHeight="1" outlineLevel="1" x14ac:dyDescent="0.2">
      <c r="A35" s="204">
        <v>31</v>
      </c>
      <c r="B35" s="203" t="s">
        <v>149</v>
      </c>
      <c r="C35" s="214" t="s">
        <v>3019</v>
      </c>
      <c r="D35" s="204" t="s">
        <v>189</v>
      </c>
      <c r="E35" s="203">
        <v>2</v>
      </c>
      <c r="F35" s="1"/>
      <c r="G35" s="175">
        <f t="shared" si="0"/>
        <v>0</v>
      </c>
    </row>
    <row r="36" spans="1:7" ht="38.25" outlineLevel="1" x14ac:dyDescent="0.2">
      <c r="A36" s="204">
        <v>32</v>
      </c>
      <c r="B36" s="203" t="s">
        <v>144</v>
      </c>
      <c r="C36" s="214" t="s">
        <v>207</v>
      </c>
      <c r="D36" s="204" t="s">
        <v>189</v>
      </c>
      <c r="E36" s="203">
        <v>1</v>
      </c>
      <c r="F36" s="1"/>
      <c r="G36" s="175">
        <f t="shared" si="0"/>
        <v>0</v>
      </c>
    </row>
    <row r="37" spans="1:7" ht="38.25" outlineLevel="1" x14ac:dyDescent="0.2">
      <c r="A37" s="204">
        <v>33</v>
      </c>
      <c r="B37" s="203" t="s">
        <v>145</v>
      </c>
      <c r="C37" s="214" t="s">
        <v>3083</v>
      </c>
      <c r="D37" s="204" t="s">
        <v>189</v>
      </c>
      <c r="E37" s="781">
        <v>5</v>
      </c>
      <c r="F37" s="1"/>
      <c r="G37" s="175">
        <f t="shared" si="0"/>
        <v>0</v>
      </c>
    </row>
    <row r="38" spans="1:7" ht="51" outlineLevel="1" x14ac:dyDescent="0.2">
      <c r="A38" s="204">
        <v>34</v>
      </c>
      <c r="B38" s="203" t="s">
        <v>142</v>
      </c>
      <c r="C38" s="214" t="s">
        <v>3084</v>
      </c>
      <c r="D38" s="204" t="s">
        <v>189</v>
      </c>
      <c r="E38" s="203">
        <v>1</v>
      </c>
      <c r="F38" s="1"/>
      <c r="G38" s="175">
        <f t="shared" si="0"/>
        <v>0</v>
      </c>
    </row>
    <row r="39" spans="1:7" ht="38.25" outlineLevel="1" x14ac:dyDescent="0.2">
      <c r="A39" s="204">
        <v>35</v>
      </c>
      <c r="B39" s="203" t="s">
        <v>143</v>
      </c>
      <c r="C39" s="800" t="s">
        <v>3085</v>
      </c>
      <c r="D39" s="204" t="s">
        <v>189</v>
      </c>
      <c r="E39" s="203">
        <v>1</v>
      </c>
      <c r="F39" s="1"/>
      <c r="G39" s="175">
        <f t="shared" si="0"/>
        <v>0</v>
      </c>
    </row>
    <row r="40" spans="1:7" ht="51" outlineLevel="1" x14ac:dyDescent="0.2">
      <c r="A40" s="204">
        <v>36</v>
      </c>
      <c r="B40" s="203" t="s">
        <v>135</v>
      </c>
      <c r="C40" s="214" t="s">
        <v>3086</v>
      </c>
      <c r="D40" s="204" t="s">
        <v>189</v>
      </c>
      <c r="E40" s="203">
        <v>1</v>
      </c>
      <c r="F40" s="1"/>
      <c r="G40" s="175">
        <f t="shared" si="0"/>
        <v>0</v>
      </c>
    </row>
    <row r="41" spans="1:7" ht="51" outlineLevel="1" x14ac:dyDescent="0.2">
      <c r="A41" s="204">
        <v>37</v>
      </c>
      <c r="B41" s="203" t="s">
        <v>140</v>
      </c>
      <c r="C41" s="214" t="s">
        <v>3087</v>
      </c>
      <c r="D41" s="204" t="s">
        <v>189</v>
      </c>
      <c r="E41" s="203">
        <v>1</v>
      </c>
      <c r="F41" s="1"/>
      <c r="G41" s="175">
        <f t="shared" si="0"/>
        <v>0</v>
      </c>
    </row>
    <row r="42" spans="1:7" ht="51" outlineLevel="1" x14ac:dyDescent="0.2">
      <c r="A42" s="204">
        <v>38</v>
      </c>
      <c r="B42" s="203" t="s">
        <v>141</v>
      </c>
      <c r="C42" s="214" t="s">
        <v>3088</v>
      </c>
      <c r="D42" s="204" t="s">
        <v>189</v>
      </c>
      <c r="E42" s="203">
        <v>1</v>
      </c>
      <c r="F42" s="1"/>
      <c r="G42" s="175">
        <f t="shared" si="0"/>
        <v>0</v>
      </c>
    </row>
    <row r="43" spans="1:7" ht="51" outlineLevel="1" x14ac:dyDescent="0.2">
      <c r="A43" s="204">
        <v>39</v>
      </c>
      <c r="B43" s="203" t="s">
        <v>136</v>
      </c>
      <c r="C43" s="214" t="s">
        <v>3089</v>
      </c>
      <c r="D43" s="204" t="s">
        <v>189</v>
      </c>
      <c r="E43" s="203">
        <v>1</v>
      </c>
      <c r="F43" s="1"/>
      <c r="G43" s="175">
        <f t="shared" si="0"/>
        <v>0</v>
      </c>
    </row>
    <row r="44" spans="1:7" ht="51" outlineLevel="1" x14ac:dyDescent="0.2">
      <c r="A44" s="204">
        <v>40</v>
      </c>
      <c r="B44" s="203" t="s">
        <v>137</v>
      </c>
      <c r="C44" s="214" t="s">
        <v>3090</v>
      </c>
      <c r="D44" s="204" t="s">
        <v>189</v>
      </c>
      <c r="E44" s="203">
        <v>2</v>
      </c>
      <c r="F44" s="1"/>
      <c r="G44" s="175">
        <f t="shared" si="0"/>
        <v>0</v>
      </c>
    </row>
    <row r="45" spans="1:7" ht="38.25" outlineLevel="1" x14ac:dyDescent="0.2">
      <c r="A45" s="204">
        <v>41</v>
      </c>
      <c r="B45" s="203" t="s">
        <v>138</v>
      </c>
      <c r="C45" s="214" t="s">
        <v>208</v>
      </c>
      <c r="D45" s="204" t="s">
        <v>189</v>
      </c>
      <c r="E45" s="203">
        <v>7</v>
      </c>
      <c r="F45" s="1"/>
      <c r="G45" s="175">
        <f t="shared" si="0"/>
        <v>0</v>
      </c>
    </row>
    <row r="46" spans="1:7" ht="38.25" outlineLevel="1" x14ac:dyDescent="0.2">
      <c r="A46" s="204">
        <v>42</v>
      </c>
      <c r="B46" s="203" t="s">
        <v>139</v>
      </c>
      <c r="C46" s="214" t="s">
        <v>209</v>
      </c>
      <c r="D46" s="204" t="s">
        <v>189</v>
      </c>
      <c r="E46" s="203">
        <v>3</v>
      </c>
      <c r="F46" s="1"/>
      <c r="G46" s="175">
        <f t="shared" si="0"/>
        <v>0</v>
      </c>
    </row>
    <row r="47" spans="1:7" outlineLevel="1" x14ac:dyDescent="0.2">
      <c r="A47" s="204"/>
      <c r="B47" s="203"/>
      <c r="C47" s="214"/>
      <c r="D47" s="204"/>
      <c r="E47" s="203"/>
      <c r="F47" s="1"/>
      <c r="G47" s="175"/>
    </row>
    <row r="48" spans="1:7" ht="51" outlineLevel="1" x14ac:dyDescent="0.2">
      <c r="A48" s="204">
        <v>44</v>
      </c>
      <c r="B48" s="801" t="s">
        <v>3007</v>
      </c>
      <c r="C48" s="800" t="s">
        <v>3009</v>
      </c>
      <c r="D48" s="204" t="s">
        <v>189</v>
      </c>
      <c r="E48" s="203">
        <v>1</v>
      </c>
      <c r="F48" s="1"/>
      <c r="G48" s="175">
        <f t="shared" ref="G48:G49" si="1">E48*F48</f>
        <v>0</v>
      </c>
    </row>
    <row r="49" spans="1:7" ht="76.5" outlineLevel="1" x14ac:dyDescent="0.2">
      <c r="A49" s="204">
        <v>45</v>
      </c>
      <c r="B49" s="801" t="s">
        <v>3008</v>
      </c>
      <c r="C49" s="800" t="s">
        <v>3091</v>
      </c>
      <c r="D49" s="204" t="s">
        <v>189</v>
      </c>
      <c r="E49" s="203">
        <v>3</v>
      </c>
      <c r="F49" s="1"/>
      <c r="G49" s="175">
        <f t="shared" si="1"/>
        <v>0</v>
      </c>
    </row>
    <row r="50" spans="1:7" outlineLevel="1" x14ac:dyDescent="0.2">
      <c r="A50" s="203"/>
      <c r="B50" s="203"/>
      <c r="C50" s="214"/>
      <c r="D50" s="203"/>
      <c r="E50" s="203"/>
      <c r="F50" s="1"/>
      <c r="G50" s="175">
        <f t="shared" si="0"/>
        <v>0</v>
      </c>
    </row>
    <row r="51" spans="1:7" outlineLevel="1" x14ac:dyDescent="0.2">
      <c r="A51" s="203"/>
      <c r="B51" s="203"/>
      <c r="C51" s="214"/>
      <c r="D51" s="203"/>
      <c r="E51" s="203"/>
      <c r="F51" s="1"/>
      <c r="G51" s="175">
        <f t="shared" si="0"/>
        <v>0</v>
      </c>
    </row>
    <row r="52" spans="1:7" outlineLevel="1" x14ac:dyDescent="0.2">
      <c r="A52" s="203"/>
      <c r="B52" s="203"/>
      <c r="C52" s="203"/>
      <c r="D52" s="203"/>
      <c r="E52" s="203"/>
      <c r="F52" s="1"/>
      <c r="G52" s="175">
        <f t="shared" si="0"/>
        <v>0</v>
      </c>
    </row>
    <row r="53" spans="1:7" outlineLevel="1" x14ac:dyDescent="0.2">
      <c r="A53" s="203"/>
      <c r="B53" s="203"/>
      <c r="C53" s="203"/>
      <c r="D53" s="203"/>
      <c r="E53" s="203"/>
      <c r="F53" s="1"/>
      <c r="G53" s="175">
        <f t="shared" si="0"/>
        <v>0</v>
      </c>
    </row>
    <row r="54" spans="1:7" outlineLevel="1" x14ac:dyDescent="0.2">
      <c r="A54" s="203"/>
      <c r="B54" s="203"/>
      <c r="C54" s="203"/>
      <c r="D54" s="203"/>
      <c r="E54" s="203"/>
      <c r="F54" s="1"/>
      <c r="G54" s="175">
        <f t="shared" si="0"/>
        <v>0</v>
      </c>
    </row>
    <row r="55" spans="1:7" outlineLevel="1" x14ac:dyDescent="0.2">
      <c r="A55" s="203"/>
      <c r="B55" s="203"/>
      <c r="C55" s="203"/>
      <c r="D55" s="203"/>
      <c r="E55" s="203"/>
      <c r="F55" s="1"/>
      <c r="G55" s="175">
        <f t="shared" si="0"/>
        <v>0</v>
      </c>
    </row>
    <row r="56" spans="1:7" outlineLevel="1" x14ac:dyDescent="0.2">
      <c r="A56" s="203"/>
      <c r="B56" s="203"/>
      <c r="C56" s="203"/>
      <c r="D56" s="203"/>
      <c r="E56" s="203"/>
      <c r="F56" s="1"/>
      <c r="G56" s="175">
        <f t="shared" si="0"/>
        <v>0</v>
      </c>
    </row>
    <row r="57" spans="1:7" ht="13.5" outlineLevel="1" thickBot="1" x14ac:dyDescent="0.25">
      <c r="A57" s="208"/>
      <c r="B57" s="208"/>
      <c r="C57" s="208"/>
      <c r="D57" s="208"/>
      <c r="E57" s="208"/>
      <c r="F57" s="209"/>
      <c r="G57" s="206">
        <f t="shared" ref="G57" si="2">E57*F57</f>
        <v>0</v>
      </c>
    </row>
    <row r="58" spans="1:7" ht="13.5" thickBot="1" x14ac:dyDescent="0.25">
      <c r="A58" s="205"/>
      <c r="B58" s="210"/>
      <c r="C58" s="215" t="str">
        <f>B2</f>
        <v>DVEŘE</v>
      </c>
      <c r="D58" s="211" t="s">
        <v>240</v>
      </c>
      <c r="E58" s="210"/>
      <c r="F58" s="210"/>
      <c r="G58" s="207">
        <f>SUM(G5:G57)</f>
        <v>0</v>
      </c>
    </row>
    <row r="60" spans="1:7" outlineLevel="1" x14ac:dyDescent="0.2">
      <c r="A60" s="212"/>
      <c r="B60" s="213" t="s">
        <v>158</v>
      </c>
      <c r="C60" s="212"/>
      <c r="D60" s="212"/>
      <c r="E60" s="212"/>
      <c r="F60" s="212"/>
      <c r="G60" s="212"/>
    </row>
    <row r="61" spans="1:7" outlineLevel="1" x14ac:dyDescent="0.2">
      <c r="A61" s="887"/>
      <c r="B61" s="887"/>
      <c r="C61" s="887"/>
      <c r="D61" s="887"/>
      <c r="E61" s="887"/>
      <c r="F61" s="887"/>
      <c r="G61" s="887"/>
    </row>
    <row r="62" spans="1:7" ht="24" outlineLevel="1" x14ac:dyDescent="0.2">
      <c r="A62" s="201" t="s">
        <v>155</v>
      </c>
      <c r="B62" s="201" t="s">
        <v>109</v>
      </c>
      <c r="C62" s="202" t="s">
        <v>110</v>
      </c>
      <c r="D62" s="202"/>
      <c r="E62" s="202" t="s">
        <v>111</v>
      </c>
      <c r="F62" s="202" t="s">
        <v>112</v>
      </c>
      <c r="G62" s="202" t="s">
        <v>113</v>
      </c>
    </row>
    <row r="63" spans="1:7" ht="25.5" outlineLevel="1" x14ac:dyDescent="0.2">
      <c r="A63" s="204">
        <v>1</v>
      </c>
      <c r="B63" s="203" t="s">
        <v>159</v>
      </c>
      <c r="C63" s="214" t="s">
        <v>210</v>
      </c>
      <c r="D63" s="204" t="s">
        <v>189</v>
      </c>
      <c r="E63" s="203">
        <v>2</v>
      </c>
      <c r="F63" s="1"/>
      <c r="G63" s="175">
        <f>E63*F63</f>
        <v>0</v>
      </c>
    </row>
    <row r="64" spans="1:7" ht="38.25" outlineLevel="1" x14ac:dyDescent="0.2">
      <c r="A64" s="204">
        <v>2</v>
      </c>
      <c r="B64" s="203" t="s">
        <v>160</v>
      </c>
      <c r="C64" s="214" t="s">
        <v>211</v>
      </c>
      <c r="D64" s="204" t="s">
        <v>189</v>
      </c>
      <c r="E64" s="203">
        <v>1</v>
      </c>
      <c r="F64" s="1"/>
      <c r="G64" s="175">
        <f t="shared" ref="G64" si="3">E64*F64</f>
        <v>0</v>
      </c>
    </row>
    <row r="65" spans="1:7" ht="25.5" outlineLevel="1" x14ac:dyDescent="0.2">
      <c r="A65" s="204">
        <v>3</v>
      </c>
      <c r="B65" s="203" t="s">
        <v>161</v>
      </c>
      <c r="C65" s="214" t="s">
        <v>212</v>
      </c>
      <c r="D65" s="204" t="s">
        <v>189</v>
      </c>
      <c r="E65" s="203">
        <v>1</v>
      </c>
      <c r="F65" s="1"/>
      <c r="G65" s="175">
        <f t="shared" ref="G65:G98" si="4">E65*F65</f>
        <v>0</v>
      </c>
    </row>
    <row r="66" spans="1:7" ht="25.5" outlineLevel="1" x14ac:dyDescent="0.2">
      <c r="A66" s="204">
        <v>4</v>
      </c>
      <c r="B66" s="203" t="s">
        <v>162</v>
      </c>
      <c r="C66" s="214" t="s">
        <v>213</v>
      </c>
      <c r="D66" s="204" t="s">
        <v>189</v>
      </c>
      <c r="E66" s="203">
        <v>3</v>
      </c>
      <c r="F66" s="1"/>
      <c r="G66" s="175">
        <f t="shared" si="4"/>
        <v>0</v>
      </c>
    </row>
    <row r="67" spans="1:7" ht="25.5" outlineLevel="1" x14ac:dyDescent="0.2">
      <c r="A67" s="204">
        <v>5</v>
      </c>
      <c r="B67" s="203" t="s">
        <v>163</v>
      </c>
      <c r="C67" s="214" t="s">
        <v>214</v>
      </c>
      <c r="D67" s="204" t="s">
        <v>189</v>
      </c>
      <c r="E67" s="203">
        <v>2</v>
      </c>
      <c r="F67" s="1"/>
      <c r="G67" s="175">
        <f t="shared" si="4"/>
        <v>0</v>
      </c>
    </row>
    <row r="68" spans="1:7" ht="25.5" outlineLevel="1" x14ac:dyDescent="0.2">
      <c r="A68" s="204">
        <v>6</v>
      </c>
      <c r="B68" s="203" t="s">
        <v>164</v>
      </c>
      <c r="C68" s="214" t="s">
        <v>215</v>
      </c>
      <c r="D68" s="204" t="s">
        <v>189</v>
      </c>
      <c r="E68" s="203">
        <v>1</v>
      </c>
      <c r="F68" s="1"/>
      <c r="G68" s="175">
        <f t="shared" si="4"/>
        <v>0</v>
      </c>
    </row>
    <row r="69" spans="1:7" ht="25.5" outlineLevel="1" x14ac:dyDescent="0.2">
      <c r="A69" s="204">
        <v>7</v>
      </c>
      <c r="B69" s="203" t="s">
        <v>165</v>
      </c>
      <c r="C69" s="800" t="s">
        <v>3092</v>
      </c>
      <c r="D69" s="204" t="s">
        <v>189</v>
      </c>
      <c r="E69" s="203">
        <v>1</v>
      </c>
      <c r="F69" s="1"/>
      <c r="G69" s="175">
        <f t="shared" si="4"/>
        <v>0</v>
      </c>
    </row>
    <row r="70" spans="1:7" ht="25.5" outlineLevel="1" x14ac:dyDescent="0.2">
      <c r="A70" s="204">
        <v>8</v>
      </c>
      <c r="B70" s="203" t="s">
        <v>166</v>
      </c>
      <c r="C70" s="214" t="s">
        <v>216</v>
      </c>
      <c r="D70" s="204" t="s">
        <v>189</v>
      </c>
      <c r="E70" s="203">
        <v>3</v>
      </c>
      <c r="F70" s="1"/>
      <c r="G70" s="175">
        <f t="shared" si="4"/>
        <v>0</v>
      </c>
    </row>
    <row r="71" spans="1:7" ht="25.5" outlineLevel="1" x14ac:dyDescent="0.2">
      <c r="A71" s="204">
        <v>9</v>
      </c>
      <c r="B71" s="203" t="s">
        <v>167</v>
      </c>
      <c r="C71" s="214" t="s">
        <v>217</v>
      </c>
      <c r="D71" s="204" t="s">
        <v>189</v>
      </c>
      <c r="E71" s="203">
        <v>4</v>
      </c>
      <c r="F71" s="1"/>
      <c r="G71" s="175">
        <f t="shared" si="4"/>
        <v>0</v>
      </c>
    </row>
    <row r="72" spans="1:7" ht="38.25" outlineLevel="1" x14ac:dyDescent="0.2">
      <c r="A72" s="204">
        <v>10</v>
      </c>
      <c r="B72" s="203" t="s">
        <v>168</v>
      </c>
      <c r="C72" s="800" t="s">
        <v>3093</v>
      </c>
      <c r="D72" s="204" t="s">
        <v>189</v>
      </c>
      <c r="E72" s="203">
        <v>1</v>
      </c>
      <c r="F72" s="1"/>
      <c r="G72" s="175">
        <f t="shared" si="4"/>
        <v>0</v>
      </c>
    </row>
    <row r="73" spans="1:7" ht="25.5" outlineLevel="1" x14ac:dyDescent="0.2">
      <c r="A73" s="204">
        <v>11</v>
      </c>
      <c r="B73" s="203" t="s">
        <v>169</v>
      </c>
      <c r="C73" s="214" t="s">
        <v>218</v>
      </c>
      <c r="D73" s="204" t="s">
        <v>189</v>
      </c>
      <c r="E73" s="203">
        <v>20</v>
      </c>
      <c r="F73" s="1"/>
      <c r="G73" s="175">
        <f t="shared" si="4"/>
        <v>0</v>
      </c>
    </row>
    <row r="74" spans="1:7" ht="51" outlineLevel="1" x14ac:dyDescent="0.2">
      <c r="A74" s="204">
        <v>12</v>
      </c>
      <c r="B74" s="203" t="s">
        <v>170</v>
      </c>
      <c r="C74" s="214" t="s">
        <v>219</v>
      </c>
      <c r="D74" s="204" t="s">
        <v>189</v>
      </c>
      <c r="E74" s="203">
        <v>1</v>
      </c>
      <c r="F74" s="1"/>
      <c r="G74" s="175">
        <f t="shared" si="4"/>
        <v>0</v>
      </c>
    </row>
    <row r="75" spans="1:7" ht="25.5" outlineLevel="1" x14ac:dyDescent="0.2">
      <c r="A75" s="204">
        <v>13</v>
      </c>
      <c r="B75" s="203" t="s">
        <v>171</v>
      </c>
      <c r="C75" s="214" t="s">
        <v>220</v>
      </c>
      <c r="D75" s="204" t="s">
        <v>189</v>
      </c>
      <c r="E75" s="203">
        <v>1</v>
      </c>
      <c r="F75" s="1"/>
      <c r="G75" s="175">
        <f t="shared" si="4"/>
        <v>0</v>
      </c>
    </row>
    <row r="76" spans="1:7" ht="38.25" outlineLevel="1" x14ac:dyDescent="0.2">
      <c r="A76" s="204">
        <v>14</v>
      </c>
      <c r="B76" s="203" t="s">
        <v>172</v>
      </c>
      <c r="C76" s="214" t="s">
        <v>221</v>
      </c>
      <c r="D76" s="204" t="s">
        <v>189</v>
      </c>
      <c r="E76" s="203">
        <v>2</v>
      </c>
      <c r="F76" s="1"/>
      <c r="G76" s="175">
        <f t="shared" si="4"/>
        <v>0</v>
      </c>
    </row>
    <row r="77" spans="1:7" outlineLevel="1" x14ac:dyDescent="0.2">
      <c r="A77" s="204">
        <v>15</v>
      </c>
      <c r="B77" s="203" t="s">
        <v>173</v>
      </c>
      <c r="C77" s="214"/>
      <c r="D77" s="204" t="s">
        <v>189</v>
      </c>
      <c r="E77" s="203"/>
      <c r="F77" s="1"/>
      <c r="G77" s="175">
        <f t="shared" si="4"/>
        <v>0</v>
      </c>
    </row>
    <row r="78" spans="1:7" ht="25.5" outlineLevel="1" x14ac:dyDescent="0.2">
      <c r="A78" s="204">
        <v>16</v>
      </c>
      <c r="B78" s="203" t="s">
        <v>174</v>
      </c>
      <c r="C78" s="800" t="s">
        <v>3094</v>
      </c>
      <c r="D78" s="204" t="s">
        <v>189</v>
      </c>
      <c r="E78" s="203">
        <v>1</v>
      </c>
      <c r="F78" s="1"/>
      <c r="G78" s="175">
        <f t="shared" si="4"/>
        <v>0</v>
      </c>
    </row>
    <row r="79" spans="1:7" ht="25.5" outlineLevel="1" x14ac:dyDescent="0.2">
      <c r="A79" s="204">
        <v>17</v>
      </c>
      <c r="B79" s="203" t="s">
        <v>175</v>
      </c>
      <c r="C79" s="800" t="s">
        <v>3095</v>
      </c>
      <c r="D79" s="204" t="s">
        <v>189</v>
      </c>
      <c r="E79" s="203">
        <v>1</v>
      </c>
      <c r="F79" s="1"/>
      <c r="G79" s="175">
        <f t="shared" si="4"/>
        <v>0</v>
      </c>
    </row>
    <row r="80" spans="1:7" outlineLevel="1" x14ac:dyDescent="0.2">
      <c r="A80" s="204">
        <v>18</v>
      </c>
      <c r="B80" s="203"/>
      <c r="C80" s="214"/>
      <c r="D80" s="204"/>
      <c r="E80" s="203"/>
      <c r="F80" s="1"/>
      <c r="G80" s="175"/>
    </row>
    <row r="81" spans="1:7" outlineLevel="1" x14ac:dyDescent="0.2">
      <c r="A81" s="204">
        <v>19</v>
      </c>
      <c r="B81" s="203"/>
      <c r="C81" s="214"/>
      <c r="D81" s="204"/>
      <c r="E81" s="203"/>
      <c r="F81" s="1"/>
      <c r="G81" s="175"/>
    </row>
    <row r="82" spans="1:7" outlineLevel="1" x14ac:dyDescent="0.2">
      <c r="A82" s="204">
        <v>20</v>
      </c>
      <c r="B82" s="203"/>
      <c r="C82" s="214"/>
      <c r="D82" s="204"/>
      <c r="E82" s="203"/>
      <c r="F82" s="1"/>
      <c r="G82" s="175"/>
    </row>
    <row r="83" spans="1:7" outlineLevel="1" x14ac:dyDescent="0.2">
      <c r="A83" s="204">
        <v>21</v>
      </c>
      <c r="B83" s="203"/>
      <c r="C83" s="214"/>
      <c r="D83" s="204"/>
      <c r="E83" s="203"/>
      <c r="F83" s="1"/>
      <c r="G83" s="175"/>
    </row>
    <row r="84" spans="1:7" outlineLevel="1" x14ac:dyDescent="0.2">
      <c r="A84" s="204">
        <v>22</v>
      </c>
      <c r="B84" s="203"/>
      <c r="C84" s="214"/>
      <c r="D84" s="204"/>
      <c r="E84" s="203"/>
      <c r="F84" s="1"/>
      <c r="G84" s="175"/>
    </row>
    <row r="85" spans="1:7" outlineLevel="1" x14ac:dyDescent="0.2">
      <c r="A85" s="204">
        <v>23</v>
      </c>
      <c r="B85" s="203"/>
      <c r="C85" s="214"/>
      <c r="D85" s="204"/>
      <c r="E85" s="203"/>
      <c r="F85" s="1"/>
      <c r="G85" s="175"/>
    </row>
    <row r="86" spans="1:7" ht="25.5" outlineLevel="1" x14ac:dyDescent="0.2">
      <c r="A86" s="204">
        <v>24</v>
      </c>
      <c r="B86" s="203" t="s">
        <v>176</v>
      </c>
      <c r="C86" s="800" t="s">
        <v>3096</v>
      </c>
      <c r="D86" s="204" t="s">
        <v>189</v>
      </c>
      <c r="E86" s="203">
        <v>1</v>
      </c>
      <c r="F86" s="1"/>
      <c r="G86" s="175">
        <f t="shared" si="4"/>
        <v>0</v>
      </c>
    </row>
    <row r="87" spans="1:7" outlineLevel="1" x14ac:dyDescent="0.2">
      <c r="A87" s="204">
        <v>25</v>
      </c>
      <c r="B87" s="203" t="s">
        <v>177</v>
      </c>
      <c r="C87" s="800"/>
      <c r="D87" s="204" t="s">
        <v>189</v>
      </c>
      <c r="E87" s="203"/>
      <c r="F87" s="1"/>
      <c r="G87" s="175">
        <f t="shared" si="4"/>
        <v>0</v>
      </c>
    </row>
    <row r="88" spans="1:7" ht="25.5" outlineLevel="1" x14ac:dyDescent="0.2">
      <c r="A88" s="204">
        <v>26</v>
      </c>
      <c r="B88" s="203" t="s">
        <v>178</v>
      </c>
      <c r="C88" s="800" t="s">
        <v>3097</v>
      </c>
      <c r="D88" s="204" t="s">
        <v>189</v>
      </c>
      <c r="E88" s="203">
        <v>1</v>
      </c>
      <c r="F88" s="1"/>
      <c r="G88" s="175">
        <f t="shared" si="4"/>
        <v>0</v>
      </c>
    </row>
    <row r="89" spans="1:7" ht="25.5" outlineLevel="1" x14ac:dyDescent="0.2">
      <c r="A89" s="204">
        <v>27</v>
      </c>
      <c r="B89" s="203" t="s">
        <v>179</v>
      </c>
      <c r="C89" s="800" t="s">
        <v>3098</v>
      </c>
      <c r="D89" s="204" t="s">
        <v>189</v>
      </c>
      <c r="E89" s="203">
        <v>1</v>
      </c>
      <c r="F89" s="1"/>
      <c r="G89" s="175">
        <f t="shared" si="4"/>
        <v>0</v>
      </c>
    </row>
    <row r="90" spans="1:7" ht="25.5" outlineLevel="1" x14ac:dyDescent="0.2">
      <c r="A90" s="204">
        <v>28</v>
      </c>
      <c r="B90" s="203" t="s">
        <v>180</v>
      </c>
      <c r="C90" s="800" t="s">
        <v>222</v>
      </c>
      <c r="D90" s="204" t="s">
        <v>189</v>
      </c>
      <c r="E90" s="203">
        <v>1</v>
      </c>
      <c r="F90" s="1"/>
      <c r="G90" s="175">
        <f t="shared" si="4"/>
        <v>0</v>
      </c>
    </row>
    <row r="91" spans="1:7" ht="38.25" outlineLevel="1" x14ac:dyDescent="0.2">
      <c r="A91" s="204">
        <v>29</v>
      </c>
      <c r="B91" s="203" t="s">
        <v>181</v>
      </c>
      <c r="C91" s="800" t="s">
        <v>3099</v>
      </c>
      <c r="D91" s="204" t="s">
        <v>189</v>
      </c>
      <c r="E91" s="203">
        <v>1</v>
      </c>
      <c r="F91" s="1"/>
      <c r="G91" s="175">
        <f t="shared" si="4"/>
        <v>0</v>
      </c>
    </row>
    <row r="92" spans="1:7" ht="51" outlineLevel="1" x14ac:dyDescent="0.2">
      <c r="A92" s="204">
        <v>30</v>
      </c>
      <c r="B92" s="203" t="s">
        <v>182</v>
      </c>
      <c r="C92" s="800" t="s">
        <v>3100</v>
      </c>
      <c r="D92" s="204" t="s">
        <v>189</v>
      </c>
      <c r="E92" s="203">
        <v>1</v>
      </c>
      <c r="F92" s="1"/>
      <c r="G92" s="175">
        <f t="shared" si="4"/>
        <v>0</v>
      </c>
    </row>
    <row r="93" spans="1:7" ht="25.5" outlineLevel="1" x14ac:dyDescent="0.2">
      <c r="A93" s="204">
        <v>31</v>
      </c>
      <c r="B93" s="203" t="s">
        <v>183</v>
      </c>
      <c r="C93" s="800" t="s">
        <v>223</v>
      </c>
      <c r="D93" s="204" t="s">
        <v>189</v>
      </c>
      <c r="E93" s="203">
        <v>1</v>
      </c>
      <c r="F93" s="1"/>
      <c r="G93" s="175">
        <f t="shared" si="4"/>
        <v>0</v>
      </c>
    </row>
    <row r="94" spans="1:7" ht="51" outlineLevel="1" x14ac:dyDescent="0.2">
      <c r="A94" s="204">
        <v>32</v>
      </c>
      <c r="B94" s="203" t="s">
        <v>184</v>
      </c>
      <c r="C94" s="800" t="s">
        <v>3101</v>
      </c>
      <c r="D94" s="204" t="s">
        <v>189</v>
      </c>
      <c r="E94" s="203">
        <v>1</v>
      </c>
      <c r="F94" s="1"/>
      <c r="G94" s="175">
        <f t="shared" si="4"/>
        <v>0</v>
      </c>
    </row>
    <row r="95" spans="1:7" ht="51" outlineLevel="1" x14ac:dyDescent="0.2">
      <c r="A95" s="204">
        <v>33</v>
      </c>
      <c r="B95" s="203" t="s">
        <v>185</v>
      </c>
      <c r="C95" s="214" t="s">
        <v>224</v>
      </c>
      <c r="D95" s="204" t="s">
        <v>189</v>
      </c>
      <c r="E95" s="203">
        <v>1</v>
      </c>
      <c r="F95" s="1"/>
      <c r="G95" s="175">
        <f t="shared" si="4"/>
        <v>0</v>
      </c>
    </row>
    <row r="96" spans="1:7" ht="38.25" outlineLevel="1" x14ac:dyDescent="0.2">
      <c r="A96" s="204">
        <v>34</v>
      </c>
      <c r="B96" s="203" t="s">
        <v>186</v>
      </c>
      <c r="C96" s="214" t="s">
        <v>225</v>
      </c>
      <c r="D96" s="204" t="s">
        <v>189</v>
      </c>
      <c r="E96" s="203">
        <v>2</v>
      </c>
      <c r="F96" s="1"/>
      <c r="G96" s="175">
        <f t="shared" si="4"/>
        <v>0</v>
      </c>
    </row>
    <row r="97" spans="1:7" ht="38.25" outlineLevel="1" x14ac:dyDescent="0.2">
      <c r="A97" s="204">
        <v>35</v>
      </c>
      <c r="B97" s="203" t="s">
        <v>187</v>
      </c>
      <c r="C97" s="214" t="s">
        <v>226</v>
      </c>
      <c r="D97" s="204" t="s">
        <v>189</v>
      </c>
      <c r="E97" s="203">
        <v>1</v>
      </c>
      <c r="F97" s="1"/>
      <c r="G97" s="175">
        <f t="shared" si="4"/>
        <v>0</v>
      </c>
    </row>
    <row r="98" spans="1:7" ht="25.5" outlineLevel="1" x14ac:dyDescent="0.2">
      <c r="A98" s="204">
        <v>36</v>
      </c>
      <c r="B98" s="203" t="s">
        <v>188</v>
      </c>
      <c r="C98" s="214" t="s">
        <v>227</v>
      </c>
      <c r="D98" s="204" t="s">
        <v>189</v>
      </c>
      <c r="E98" s="203">
        <v>1</v>
      </c>
      <c r="F98" s="1"/>
      <c r="G98" s="175">
        <f t="shared" si="4"/>
        <v>0</v>
      </c>
    </row>
    <row r="99" spans="1:7" ht="26.25" outlineLevel="1" thickBot="1" x14ac:dyDescent="0.25">
      <c r="A99" s="204">
        <v>37</v>
      </c>
      <c r="B99" s="203" t="s">
        <v>3010</v>
      </c>
      <c r="C99" s="800" t="s">
        <v>3011</v>
      </c>
      <c r="D99" s="204" t="s">
        <v>189</v>
      </c>
      <c r="E99" s="781">
        <v>1</v>
      </c>
      <c r="F99" s="1"/>
      <c r="G99" s="175">
        <f>E99*F99</f>
        <v>0</v>
      </c>
    </row>
    <row r="100" spans="1:7" ht="13.5" thickBot="1" x14ac:dyDescent="0.25">
      <c r="A100" s="205"/>
      <c r="B100" s="210"/>
      <c r="C100" s="215" t="str">
        <f>B60</f>
        <v>OKNA</v>
      </c>
      <c r="D100" s="211" t="s">
        <v>240</v>
      </c>
      <c r="E100" s="210"/>
      <c r="F100" s="210"/>
      <c r="G100" s="207">
        <f>SUM(G63:G99)</f>
        <v>0</v>
      </c>
    </row>
    <row r="102" spans="1:7" outlineLevel="1" x14ac:dyDescent="0.2">
      <c r="A102" s="212"/>
      <c r="B102" s="213" t="s">
        <v>228</v>
      </c>
      <c r="C102" s="212"/>
      <c r="D102" s="212"/>
      <c r="E102" s="212"/>
      <c r="F102" s="212"/>
      <c r="G102" s="212"/>
    </row>
    <row r="103" spans="1:7" outlineLevel="1" x14ac:dyDescent="0.2">
      <c r="A103" s="887"/>
      <c r="B103" s="887"/>
      <c r="C103" s="887"/>
      <c r="D103" s="887"/>
      <c r="E103" s="887"/>
      <c r="F103" s="887"/>
      <c r="G103" s="887"/>
    </row>
    <row r="104" spans="1:7" ht="24" outlineLevel="1" x14ac:dyDescent="0.2">
      <c r="A104" s="201" t="s">
        <v>155</v>
      </c>
      <c r="B104" s="201" t="s">
        <v>109</v>
      </c>
      <c r="C104" s="202" t="s">
        <v>110</v>
      </c>
      <c r="D104" s="202"/>
      <c r="E104" s="202" t="s">
        <v>111</v>
      </c>
      <c r="F104" s="202" t="s">
        <v>112</v>
      </c>
      <c r="G104" s="202" t="s">
        <v>113</v>
      </c>
    </row>
    <row r="105" spans="1:7" outlineLevel="1" x14ac:dyDescent="0.2">
      <c r="A105" s="204">
        <v>1</v>
      </c>
      <c r="B105" s="204" t="s">
        <v>229</v>
      </c>
      <c r="C105" s="203" t="s">
        <v>529</v>
      </c>
      <c r="D105" s="204" t="s">
        <v>238</v>
      </c>
      <c r="E105" s="203">
        <v>284.95</v>
      </c>
      <c r="F105" s="1"/>
      <c r="G105" s="175">
        <f>E105*F105</f>
        <v>0</v>
      </c>
    </row>
    <row r="106" spans="1:7" outlineLevel="1" x14ac:dyDescent="0.2">
      <c r="A106" s="204">
        <v>2</v>
      </c>
      <c r="B106" s="204" t="s">
        <v>230</v>
      </c>
      <c r="C106" s="203" t="s">
        <v>530</v>
      </c>
      <c r="D106" s="204" t="s">
        <v>238</v>
      </c>
      <c r="E106" s="203">
        <v>22.5</v>
      </c>
      <c r="F106" s="1"/>
      <c r="G106" s="175">
        <f t="shared" ref="G106:G107" si="5">E106*F106</f>
        <v>0</v>
      </c>
    </row>
    <row r="107" spans="1:7" outlineLevel="1" x14ac:dyDescent="0.2">
      <c r="A107" s="204">
        <v>3</v>
      </c>
      <c r="B107" s="204" t="s">
        <v>231</v>
      </c>
      <c r="C107" s="203" t="s">
        <v>531</v>
      </c>
      <c r="D107" s="204" t="s">
        <v>238</v>
      </c>
      <c r="E107" s="203">
        <v>45</v>
      </c>
      <c r="F107" s="1"/>
      <c r="G107" s="175">
        <f t="shared" si="5"/>
        <v>0</v>
      </c>
    </row>
    <row r="108" spans="1:7" ht="25.5" outlineLevel="1" x14ac:dyDescent="0.2">
      <c r="A108" s="204">
        <v>4</v>
      </c>
      <c r="B108" s="204" t="s">
        <v>232</v>
      </c>
      <c r="C108" s="203" t="s">
        <v>532</v>
      </c>
      <c r="D108" s="204" t="s">
        <v>189</v>
      </c>
      <c r="E108" s="203">
        <v>1</v>
      </c>
      <c r="F108" s="1"/>
      <c r="G108" s="175">
        <f t="shared" ref="G108:G115" si="6">E108*F108</f>
        <v>0</v>
      </c>
    </row>
    <row r="109" spans="1:7" ht="25.5" outlineLevel="1" x14ac:dyDescent="0.2">
      <c r="A109" s="204">
        <v>5</v>
      </c>
      <c r="B109" s="204" t="s">
        <v>233</v>
      </c>
      <c r="C109" s="203" t="s">
        <v>533</v>
      </c>
      <c r="D109" s="204" t="s">
        <v>239</v>
      </c>
      <c r="E109" s="203">
        <v>9.1999999999999993</v>
      </c>
      <c r="F109" s="1"/>
      <c r="G109" s="175">
        <f t="shared" si="6"/>
        <v>0</v>
      </c>
    </row>
    <row r="110" spans="1:7" outlineLevel="1" x14ac:dyDescent="0.2">
      <c r="A110" s="204">
        <v>6</v>
      </c>
      <c r="B110" s="204" t="s">
        <v>234</v>
      </c>
      <c r="C110" s="203" t="s">
        <v>534</v>
      </c>
      <c r="D110" s="204" t="s">
        <v>189</v>
      </c>
      <c r="E110" s="203">
        <v>6</v>
      </c>
      <c r="F110" s="1"/>
      <c r="G110" s="175">
        <f t="shared" si="6"/>
        <v>0</v>
      </c>
    </row>
    <row r="111" spans="1:7" outlineLevel="1" x14ac:dyDescent="0.2">
      <c r="A111" s="204">
        <v>7</v>
      </c>
      <c r="B111" s="204" t="s">
        <v>235</v>
      </c>
      <c r="C111" s="203" t="s">
        <v>535</v>
      </c>
      <c r="D111" s="204" t="s">
        <v>189</v>
      </c>
      <c r="E111" s="203">
        <v>1</v>
      </c>
      <c r="F111" s="1"/>
      <c r="G111" s="175">
        <f t="shared" si="6"/>
        <v>0</v>
      </c>
    </row>
    <row r="112" spans="1:7" ht="25.5" outlineLevel="1" x14ac:dyDescent="0.2">
      <c r="A112" s="204">
        <v>8</v>
      </c>
      <c r="B112" s="204" t="s">
        <v>236</v>
      </c>
      <c r="C112" s="203" t="s">
        <v>536</v>
      </c>
      <c r="D112" s="204" t="s">
        <v>189</v>
      </c>
      <c r="E112" s="203">
        <v>3</v>
      </c>
      <c r="F112" s="1"/>
      <c r="G112" s="175">
        <f t="shared" si="6"/>
        <v>0</v>
      </c>
    </row>
    <row r="113" spans="1:14" ht="25.5" outlineLevel="1" x14ac:dyDescent="0.2">
      <c r="A113" s="204">
        <v>9</v>
      </c>
      <c r="B113" s="204" t="s">
        <v>237</v>
      </c>
      <c r="C113" s="203" t="s">
        <v>537</v>
      </c>
      <c r="D113" s="204" t="s">
        <v>189</v>
      </c>
      <c r="E113" s="203">
        <v>7</v>
      </c>
      <c r="F113" s="1"/>
      <c r="G113" s="175">
        <f t="shared" si="6"/>
        <v>0</v>
      </c>
    </row>
    <row r="114" spans="1:14" ht="25.5" outlineLevel="1" x14ac:dyDescent="0.2">
      <c r="A114" s="204">
        <v>10</v>
      </c>
      <c r="B114" s="204" t="s">
        <v>2862</v>
      </c>
      <c r="C114" s="203" t="s">
        <v>2863</v>
      </c>
      <c r="D114" s="204" t="s">
        <v>393</v>
      </c>
      <c r="E114" s="203">
        <v>1</v>
      </c>
      <c r="F114" s="1"/>
      <c r="G114" s="175">
        <f t="shared" si="6"/>
        <v>0</v>
      </c>
    </row>
    <row r="115" spans="1:14" ht="13.5" outlineLevel="1" thickBot="1" x14ac:dyDescent="0.25">
      <c r="A115" s="204">
        <v>11</v>
      </c>
      <c r="B115" s="203"/>
      <c r="C115" s="203"/>
      <c r="D115" s="204"/>
      <c r="E115" s="203"/>
      <c r="F115" s="1"/>
      <c r="G115" s="175">
        <f t="shared" si="6"/>
        <v>0</v>
      </c>
    </row>
    <row r="116" spans="1:14" ht="13.5" thickBot="1" x14ac:dyDescent="0.25">
      <c r="A116" s="205"/>
      <c r="B116" s="210"/>
      <c r="C116" s="215" t="str">
        <f>B102</f>
        <v>KAMENICKÉ PRÁCE</v>
      </c>
      <c r="D116" s="211" t="s">
        <v>240</v>
      </c>
      <c r="E116" s="210"/>
      <c r="F116" s="210"/>
      <c r="G116" s="207">
        <f>SUM(G105:G115)</f>
        <v>0</v>
      </c>
    </row>
    <row r="118" spans="1:14" outlineLevel="1" x14ac:dyDescent="0.2">
      <c r="A118" s="212"/>
      <c r="B118" s="213" t="s">
        <v>241</v>
      </c>
      <c r="C118" s="212"/>
      <c r="D118" s="212"/>
      <c r="E118" s="212"/>
      <c r="F118" s="212"/>
      <c r="G118" s="212"/>
    </row>
    <row r="119" spans="1:14" outlineLevel="1" x14ac:dyDescent="0.2">
      <c r="A119" s="887"/>
      <c r="B119" s="887"/>
      <c r="C119" s="887"/>
      <c r="D119" s="887"/>
      <c r="E119" s="887"/>
      <c r="F119" s="887"/>
      <c r="G119" s="887"/>
    </row>
    <row r="120" spans="1:14" ht="24" outlineLevel="1" x14ac:dyDescent="0.2">
      <c r="A120" s="201" t="s">
        <v>155</v>
      </c>
      <c r="B120" s="201" t="s">
        <v>109</v>
      </c>
      <c r="C120" s="202" t="s">
        <v>110</v>
      </c>
      <c r="D120" s="202"/>
      <c r="E120" s="202" t="s">
        <v>111</v>
      </c>
      <c r="F120" s="202" t="s">
        <v>112</v>
      </c>
      <c r="G120" s="202" t="s">
        <v>113</v>
      </c>
    </row>
    <row r="121" spans="1:14" ht="25.5" outlineLevel="1" x14ac:dyDescent="0.2">
      <c r="A121" s="204">
        <v>1</v>
      </c>
      <c r="B121" s="204" t="s">
        <v>242</v>
      </c>
      <c r="C121" s="214" t="s">
        <v>399</v>
      </c>
      <c r="D121" s="204" t="s">
        <v>189</v>
      </c>
      <c r="E121" s="203">
        <v>2</v>
      </c>
      <c r="F121" s="217"/>
      <c r="G121" s="218">
        <f>E121*F121</f>
        <v>0</v>
      </c>
    </row>
    <row r="122" spans="1:14" ht="25.5" outlineLevel="1" x14ac:dyDescent="0.2">
      <c r="A122" s="204">
        <v>2</v>
      </c>
      <c r="B122" s="204" t="s">
        <v>243</v>
      </c>
      <c r="C122" s="214" t="s">
        <v>400</v>
      </c>
      <c r="D122" s="204" t="s">
        <v>189</v>
      </c>
      <c r="E122" s="203">
        <v>1</v>
      </c>
      <c r="F122" s="217"/>
      <c r="G122" s="218">
        <f t="shared" ref="G122:G123" si="7">E122*F122</f>
        <v>0</v>
      </c>
    </row>
    <row r="123" spans="1:14" ht="38.25" outlineLevel="1" x14ac:dyDescent="0.2">
      <c r="A123" s="204">
        <v>3</v>
      </c>
      <c r="B123" s="204" t="s">
        <v>244</v>
      </c>
      <c r="C123" s="214" t="s">
        <v>401</v>
      </c>
      <c r="D123" s="204" t="s">
        <v>189</v>
      </c>
      <c r="E123" s="203">
        <v>20</v>
      </c>
      <c r="F123" s="217"/>
      <c r="G123" s="218">
        <f t="shared" si="7"/>
        <v>0</v>
      </c>
    </row>
    <row r="124" spans="1:14" ht="25.5" outlineLevel="1" x14ac:dyDescent="0.2">
      <c r="A124" s="204">
        <v>4</v>
      </c>
      <c r="B124" s="204" t="s">
        <v>245</v>
      </c>
      <c r="C124" s="214" t="s">
        <v>402</v>
      </c>
      <c r="D124" s="204" t="s">
        <v>189</v>
      </c>
      <c r="E124" s="203">
        <v>3</v>
      </c>
      <c r="F124" s="217"/>
      <c r="G124" s="218">
        <f t="shared" ref="G124:G134" si="8">E124*F124</f>
        <v>0</v>
      </c>
    </row>
    <row r="125" spans="1:14" ht="25.5" outlineLevel="1" x14ac:dyDescent="0.2">
      <c r="A125" s="204">
        <v>5</v>
      </c>
      <c r="B125" s="204" t="s">
        <v>246</v>
      </c>
      <c r="C125" s="214" t="s">
        <v>403</v>
      </c>
      <c r="D125" s="204" t="s">
        <v>189</v>
      </c>
      <c r="E125" s="203">
        <v>5</v>
      </c>
      <c r="F125" s="217"/>
      <c r="G125" s="218">
        <f t="shared" si="8"/>
        <v>0</v>
      </c>
    </row>
    <row r="126" spans="1:14" ht="25.5" outlineLevel="1" x14ac:dyDescent="0.2">
      <c r="A126" s="204">
        <v>6</v>
      </c>
      <c r="B126" s="204" t="s">
        <v>247</v>
      </c>
      <c r="C126" s="214" t="s">
        <v>404</v>
      </c>
      <c r="D126" s="204" t="s">
        <v>189</v>
      </c>
      <c r="E126" s="203">
        <v>2</v>
      </c>
      <c r="F126" s="217"/>
      <c r="G126" s="218">
        <f t="shared" si="8"/>
        <v>0</v>
      </c>
    </row>
    <row r="127" spans="1:14" ht="25.5" outlineLevel="1" x14ac:dyDescent="0.2">
      <c r="A127" s="204">
        <v>7</v>
      </c>
      <c r="B127" s="204" t="s">
        <v>248</v>
      </c>
      <c r="C127" s="214" t="s">
        <v>405</v>
      </c>
      <c r="D127" s="204" t="s">
        <v>189</v>
      </c>
      <c r="E127" s="203">
        <v>4</v>
      </c>
      <c r="F127" s="217"/>
      <c r="G127" s="218">
        <f t="shared" si="8"/>
        <v>0</v>
      </c>
    </row>
    <row r="128" spans="1:14" ht="25.5" outlineLevel="1" x14ac:dyDescent="0.2">
      <c r="A128" s="204">
        <v>8</v>
      </c>
      <c r="B128" s="204" t="s">
        <v>249</v>
      </c>
      <c r="C128" s="214" t="s">
        <v>406</v>
      </c>
      <c r="D128" s="204" t="s">
        <v>189</v>
      </c>
      <c r="E128" s="203">
        <v>4</v>
      </c>
      <c r="F128" s="217"/>
      <c r="G128" s="218">
        <f t="shared" si="8"/>
        <v>0</v>
      </c>
    </row>
    <row r="129" spans="1:7" ht="25.5" outlineLevel="1" x14ac:dyDescent="0.2">
      <c r="A129" s="204">
        <v>9</v>
      </c>
      <c r="B129" s="204" t="s">
        <v>250</v>
      </c>
      <c r="C129" s="214" t="s">
        <v>407</v>
      </c>
      <c r="D129" s="204" t="s">
        <v>189</v>
      </c>
      <c r="E129" s="203">
        <v>4</v>
      </c>
      <c r="F129" s="217"/>
      <c r="G129" s="218">
        <f t="shared" si="8"/>
        <v>0</v>
      </c>
    </row>
    <row r="130" spans="1:7" ht="25.5" outlineLevel="1" x14ac:dyDescent="0.2">
      <c r="A130" s="204">
        <v>10</v>
      </c>
      <c r="B130" s="204" t="s">
        <v>251</v>
      </c>
      <c r="C130" s="214" t="s">
        <v>408</v>
      </c>
      <c r="D130" s="204" t="s">
        <v>189</v>
      </c>
      <c r="E130" s="203">
        <v>4</v>
      </c>
      <c r="F130" s="217"/>
      <c r="G130" s="218">
        <f t="shared" si="8"/>
        <v>0</v>
      </c>
    </row>
    <row r="131" spans="1:7" ht="25.5" outlineLevel="1" x14ac:dyDescent="0.2">
      <c r="A131" s="204">
        <v>11</v>
      </c>
      <c r="B131" s="204" t="s">
        <v>252</v>
      </c>
      <c r="C131" s="214" t="s">
        <v>409</v>
      </c>
      <c r="D131" s="204" t="s">
        <v>189</v>
      </c>
      <c r="E131" s="203">
        <v>13</v>
      </c>
      <c r="F131" s="1"/>
      <c r="G131" s="218">
        <f t="shared" si="8"/>
        <v>0</v>
      </c>
    </row>
    <row r="132" spans="1:7" ht="25.5" outlineLevel="1" x14ac:dyDescent="0.2">
      <c r="A132" s="204">
        <v>12</v>
      </c>
      <c r="B132" s="204" t="s">
        <v>253</v>
      </c>
      <c r="C132" s="214" t="s">
        <v>410</v>
      </c>
      <c r="D132" s="204" t="s">
        <v>189</v>
      </c>
      <c r="E132" s="203">
        <v>10</v>
      </c>
      <c r="F132" s="1"/>
      <c r="G132" s="175">
        <f t="shared" si="8"/>
        <v>0</v>
      </c>
    </row>
    <row r="133" spans="1:7" outlineLevel="1" x14ac:dyDescent="0.2">
      <c r="A133" s="204">
        <v>13</v>
      </c>
      <c r="B133" s="204" t="s">
        <v>254</v>
      </c>
      <c r="C133" s="214" t="s">
        <v>411</v>
      </c>
      <c r="D133" s="204" t="s">
        <v>189</v>
      </c>
      <c r="E133" s="203">
        <v>2</v>
      </c>
      <c r="F133" s="1"/>
      <c r="G133" s="175">
        <f t="shared" si="8"/>
        <v>0</v>
      </c>
    </row>
    <row r="134" spans="1:7" outlineLevel="1" x14ac:dyDescent="0.2">
      <c r="A134" s="204">
        <v>14</v>
      </c>
      <c r="B134" s="204" t="s">
        <v>255</v>
      </c>
      <c r="C134" s="214" t="s">
        <v>412</v>
      </c>
      <c r="D134" s="204" t="s">
        <v>189</v>
      </c>
      <c r="E134" s="203">
        <v>2</v>
      </c>
      <c r="F134" s="1"/>
      <c r="G134" s="175">
        <f t="shared" si="8"/>
        <v>0</v>
      </c>
    </row>
    <row r="135" spans="1:7" outlineLevel="1" x14ac:dyDescent="0.2">
      <c r="A135" s="204">
        <v>15</v>
      </c>
      <c r="B135" s="204" t="s">
        <v>256</v>
      </c>
      <c r="C135" s="214" t="s">
        <v>2493</v>
      </c>
      <c r="D135" s="204" t="s">
        <v>393</v>
      </c>
      <c r="E135" s="203">
        <v>1</v>
      </c>
      <c r="F135" s="1"/>
      <c r="G135" s="175">
        <f t="shared" ref="G135:G147" si="9">E135*F135</f>
        <v>0</v>
      </c>
    </row>
    <row r="136" spans="1:7" ht="28.9" customHeight="1" outlineLevel="1" x14ac:dyDescent="0.2">
      <c r="A136" s="204">
        <v>16</v>
      </c>
      <c r="B136" s="204" t="s">
        <v>257</v>
      </c>
      <c r="C136" s="214" t="s">
        <v>413</v>
      </c>
      <c r="D136" s="204" t="s">
        <v>393</v>
      </c>
      <c r="E136" s="203">
        <v>2</v>
      </c>
      <c r="F136" s="1"/>
      <c r="G136" s="175">
        <f t="shared" si="9"/>
        <v>0</v>
      </c>
    </row>
    <row r="137" spans="1:7" ht="25.5" outlineLevel="1" x14ac:dyDescent="0.2">
      <c r="A137" s="204">
        <v>17</v>
      </c>
      <c r="B137" s="204" t="s">
        <v>258</v>
      </c>
      <c r="C137" s="214" t="s">
        <v>414</v>
      </c>
      <c r="D137" s="204" t="s">
        <v>393</v>
      </c>
      <c r="E137" s="203">
        <v>1</v>
      </c>
      <c r="F137" s="1"/>
      <c r="G137" s="175">
        <f t="shared" si="9"/>
        <v>0</v>
      </c>
    </row>
    <row r="138" spans="1:7" outlineLevel="1" x14ac:dyDescent="0.2">
      <c r="A138" s="204">
        <v>18</v>
      </c>
      <c r="B138" s="204" t="s">
        <v>259</v>
      </c>
      <c r="C138" s="214" t="s">
        <v>260</v>
      </c>
      <c r="D138" s="204" t="s">
        <v>189</v>
      </c>
      <c r="E138" s="203">
        <v>7</v>
      </c>
      <c r="F138" s="1"/>
      <c r="G138" s="175">
        <f t="shared" si="9"/>
        <v>0</v>
      </c>
    </row>
    <row r="139" spans="1:7" ht="25.5" outlineLevel="1" x14ac:dyDescent="0.2">
      <c r="A139" s="204">
        <v>19</v>
      </c>
      <c r="B139" s="204" t="s">
        <v>726</v>
      </c>
      <c r="C139" s="214" t="s">
        <v>2998</v>
      </c>
      <c r="D139" s="204" t="s">
        <v>393</v>
      </c>
      <c r="E139" s="203">
        <v>1</v>
      </c>
      <c r="F139" s="1"/>
      <c r="G139" s="175">
        <f t="shared" si="9"/>
        <v>0</v>
      </c>
    </row>
    <row r="140" spans="1:7" ht="51" outlineLevel="1" x14ac:dyDescent="0.2">
      <c r="A140" s="204">
        <v>20</v>
      </c>
      <c r="B140" s="204" t="s">
        <v>727</v>
      </c>
      <c r="C140" s="214" t="s">
        <v>729</v>
      </c>
      <c r="D140" s="204" t="s">
        <v>393</v>
      </c>
      <c r="E140" s="203">
        <v>1</v>
      </c>
      <c r="F140" s="1"/>
      <c r="G140" s="175">
        <f t="shared" si="9"/>
        <v>0</v>
      </c>
    </row>
    <row r="141" spans="1:7" outlineLevel="1" x14ac:dyDescent="0.2">
      <c r="A141" s="204">
        <v>21</v>
      </c>
      <c r="B141" s="204" t="s">
        <v>728</v>
      </c>
      <c r="C141" s="214" t="s">
        <v>730</v>
      </c>
      <c r="D141" s="204" t="s">
        <v>189</v>
      </c>
      <c r="E141" s="203">
        <v>200</v>
      </c>
      <c r="F141" s="1"/>
      <c r="G141" s="175">
        <f t="shared" si="9"/>
        <v>0</v>
      </c>
    </row>
    <row r="142" spans="1:7" ht="25.5" outlineLevel="1" x14ac:dyDescent="0.2">
      <c r="A142" s="204">
        <v>22</v>
      </c>
      <c r="B142" s="204" t="s">
        <v>798</v>
      </c>
      <c r="C142" s="214" t="s">
        <v>1392</v>
      </c>
      <c r="D142" s="204" t="s">
        <v>238</v>
      </c>
      <c r="E142" s="203">
        <v>117</v>
      </c>
      <c r="F142" s="1"/>
      <c r="G142" s="175">
        <f t="shared" si="9"/>
        <v>0</v>
      </c>
    </row>
    <row r="143" spans="1:7" outlineLevel="1" x14ac:dyDescent="0.2">
      <c r="A143" s="204"/>
      <c r="B143" s="204"/>
      <c r="C143" s="214"/>
      <c r="D143" s="204"/>
      <c r="E143" s="203"/>
      <c r="F143" s="1"/>
      <c r="G143" s="175"/>
    </row>
    <row r="144" spans="1:7" ht="25.5" outlineLevel="1" x14ac:dyDescent="0.2">
      <c r="A144" s="204">
        <v>24</v>
      </c>
      <c r="B144" s="204" t="s">
        <v>1390</v>
      </c>
      <c r="C144" s="214" t="s">
        <v>1394</v>
      </c>
      <c r="D144" s="204" t="s">
        <v>393</v>
      </c>
      <c r="E144" s="203">
        <v>1</v>
      </c>
      <c r="F144" s="1"/>
      <c r="G144" s="175">
        <f t="shared" si="9"/>
        <v>0</v>
      </c>
    </row>
    <row r="145" spans="1:11" ht="25.5" outlineLevel="1" x14ac:dyDescent="0.2">
      <c r="A145" s="204">
        <v>25</v>
      </c>
      <c r="B145" s="204" t="s">
        <v>1391</v>
      </c>
      <c r="C145" s="214" t="s">
        <v>1395</v>
      </c>
      <c r="D145" s="204" t="s">
        <v>1393</v>
      </c>
      <c r="E145" s="203">
        <v>50</v>
      </c>
      <c r="F145" s="1"/>
      <c r="G145" s="175">
        <f t="shared" si="9"/>
        <v>0</v>
      </c>
    </row>
    <row r="146" spans="1:11" ht="25.5" outlineLevel="1" x14ac:dyDescent="0.2">
      <c r="A146" s="204">
        <v>26</v>
      </c>
      <c r="B146" s="204" t="s">
        <v>1397</v>
      </c>
      <c r="C146" s="214" t="s">
        <v>1396</v>
      </c>
      <c r="D146" s="204" t="s">
        <v>238</v>
      </c>
      <c r="E146" s="203">
        <v>51.2</v>
      </c>
      <c r="F146" s="1"/>
      <c r="G146" s="175">
        <f t="shared" si="9"/>
        <v>0</v>
      </c>
    </row>
    <row r="147" spans="1:11" outlineLevel="1" x14ac:dyDescent="0.2">
      <c r="A147" s="204">
        <v>27</v>
      </c>
      <c r="B147" s="204" t="s">
        <v>2858</v>
      </c>
      <c r="C147" s="214" t="s">
        <v>3044</v>
      </c>
      <c r="D147" s="204" t="s">
        <v>189</v>
      </c>
      <c r="E147" s="203">
        <v>1</v>
      </c>
      <c r="F147" s="1"/>
      <c r="G147" s="175">
        <f t="shared" si="9"/>
        <v>0</v>
      </c>
    </row>
    <row r="148" spans="1:11" ht="25.5" customHeight="1" outlineLevel="1" x14ac:dyDescent="0.2">
      <c r="A148" s="204">
        <v>28</v>
      </c>
      <c r="B148" s="798" t="s">
        <v>3045</v>
      </c>
      <c r="C148" s="214" t="s">
        <v>3057</v>
      </c>
      <c r="D148" s="204" t="s">
        <v>189</v>
      </c>
      <c r="E148" s="203">
        <v>14</v>
      </c>
      <c r="F148" s="1"/>
      <c r="G148" s="175">
        <f t="shared" ref="G148:G159" si="10">E148*F148</f>
        <v>0</v>
      </c>
      <c r="K148" s="799" t="s">
        <v>3069</v>
      </c>
    </row>
    <row r="149" spans="1:11" ht="25.5" outlineLevel="1" x14ac:dyDescent="0.2">
      <c r="A149" s="204">
        <v>29</v>
      </c>
      <c r="B149" s="798" t="s">
        <v>3046</v>
      </c>
      <c r="C149" s="214" t="s">
        <v>3058</v>
      </c>
      <c r="D149" s="204" t="s">
        <v>189</v>
      </c>
      <c r="E149" s="203">
        <v>2</v>
      </c>
      <c r="F149" s="1"/>
      <c r="G149" s="175">
        <f t="shared" si="10"/>
        <v>0</v>
      </c>
      <c r="K149" s="799"/>
    </row>
    <row r="150" spans="1:11" ht="25.5" outlineLevel="1" x14ac:dyDescent="0.2">
      <c r="A150" s="204">
        <v>30</v>
      </c>
      <c r="B150" s="798" t="s">
        <v>3047</v>
      </c>
      <c r="C150" s="214" t="s">
        <v>3059</v>
      </c>
      <c r="D150" s="204" t="s">
        <v>189</v>
      </c>
      <c r="E150" s="203">
        <v>1</v>
      </c>
      <c r="F150" s="1"/>
      <c r="G150" s="175">
        <f t="shared" si="10"/>
        <v>0</v>
      </c>
      <c r="K150" s="799"/>
    </row>
    <row r="151" spans="1:11" ht="25.5" outlineLevel="1" x14ac:dyDescent="0.2">
      <c r="A151" s="204">
        <v>31</v>
      </c>
      <c r="B151" s="798" t="s">
        <v>3048</v>
      </c>
      <c r="C151" s="214" t="s">
        <v>3060</v>
      </c>
      <c r="D151" s="204" t="s">
        <v>189</v>
      </c>
      <c r="E151" s="203">
        <v>1</v>
      </c>
      <c r="F151" s="1"/>
      <c r="G151" s="175">
        <f t="shared" si="10"/>
        <v>0</v>
      </c>
      <c r="K151" s="799"/>
    </row>
    <row r="152" spans="1:11" ht="36.75" customHeight="1" outlineLevel="1" x14ac:dyDescent="0.2">
      <c r="A152" s="204">
        <v>32</v>
      </c>
      <c r="B152" s="798" t="s">
        <v>3049</v>
      </c>
      <c r="C152" s="214" t="s">
        <v>3065</v>
      </c>
      <c r="D152" s="204" t="s">
        <v>189</v>
      </c>
      <c r="E152" s="203">
        <v>1</v>
      </c>
      <c r="F152" s="1"/>
      <c r="G152" s="175">
        <f t="shared" si="10"/>
        <v>0</v>
      </c>
      <c r="K152" s="799"/>
    </row>
    <row r="153" spans="1:11" ht="38.25" outlineLevel="1" x14ac:dyDescent="0.2">
      <c r="A153" s="204">
        <v>33</v>
      </c>
      <c r="B153" s="798" t="s">
        <v>3050</v>
      </c>
      <c r="C153" s="214" t="s">
        <v>3064</v>
      </c>
      <c r="D153" s="204" t="s">
        <v>189</v>
      </c>
      <c r="E153" s="203">
        <v>1</v>
      </c>
      <c r="F153" s="1"/>
      <c r="G153" s="175">
        <f t="shared" si="10"/>
        <v>0</v>
      </c>
      <c r="K153" s="799"/>
    </row>
    <row r="154" spans="1:11" ht="38.25" outlineLevel="1" x14ac:dyDescent="0.2">
      <c r="A154" s="204">
        <v>34</v>
      </c>
      <c r="B154" s="798" t="s">
        <v>3051</v>
      </c>
      <c r="C154" s="214" t="s">
        <v>3066</v>
      </c>
      <c r="D154" s="204" t="s">
        <v>189</v>
      </c>
      <c r="E154" s="203">
        <v>1</v>
      </c>
      <c r="F154" s="1"/>
      <c r="G154" s="175">
        <f t="shared" si="10"/>
        <v>0</v>
      </c>
      <c r="K154" s="799"/>
    </row>
    <row r="155" spans="1:11" outlineLevel="1" x14ac:dyDescent="0.2">
      <c r="A155" s="204">
        <v>35</v>
      </c>
      <c r="B155" s="798" t="s">
        <v>3052</v>
      </c>
      <c r="C155" s="214" t="s">
        <v>3061</v>
      </c>
      <c r="D155" s="204" t="s">
        <v>189</v>
      </c>
      <c r="E155" s="203">
        <v>6</v>
      </c>
      <c r="F155" s="1"/>
      <c r="G155" s="175">
        <f t="shared" si="10"/>
        <v>0</v>
      </c>
      <c r="K155" s="799"/>
    </row>
    <row r="156" spans="1:11" outlineLevel="1" x14ac:dyDescent="0.2">
      <c r="A156" s="204">
        <v>36</v>
      </c>
      <c r="B156" s="798" t="s">
        <v>3053</v>
      </c>
      <c r="C156" s="214" t="s">
        <v>3062</v>
      </c>
      <c r="D156" s="204" t="s">
        <v>189</v>
      </c>
      <c r="E156" s="203">
        <v>13</v>
      </c>
      <c r="F156" s="1"/>
      <c r="G156" s="175">
        <f t="shared" si="10"/>
        <v>0</v>
      </c>
      <c r="K156" s="799"/>
    </row>
    <row r="157" spans="1:11" outlineLevel="1" x14ac:dyDescent="0.2">
      <c r="A157" s="204">
        <v>37</v>
      </c>
      <c r="B157" s="798" t="s">
        <v>3054</v>
      </c>
      <c r="C157" s="214" t="s">
        <v>3063</v>
      </c>
      <c r="D157" s="204" t="s">
        <v>189</v>
      </c>
      <c r="E157" s="203">
        <v>22</v>
      </c>
      <c r="F157" s="1"/>
      <c r="G157" s="175">
        <f t="shared" si="10"/>
        <v>0</v>
      </c>
      <c r="K157" s="799"/>
    </row>
    <row r="158" spans="1:11" outlineLevel="1" x14ac:dyDescent="0.2">
      <c r="A158" s="204">
        <v>38</v>
      </c>
      <c r="B158" s="798" t="s">
        <v>3055</v>
      </c>
      <c r="C158" s="214" t="s">
        <v>3067</v>
      </c>
      <c r="D158" s="204" t="s">
        <v>189</v>
      </c>
      <c r="E158" s="203">
        <v>22</v>
      </c>
      <c r="F158" s="1"/>
      <c r="G158" s="175">
        <f t="shared" si="10"/>
        <v>0</v>
      </c>
      <c r="K158" s="799"/>
    </row>
    <row r="159" spans="1:11" ht="15" customHeight="1" outlineLevel="1" x14ac:dyDescent="0.2">
      <c r="A159" s="204">
        <v>39</v>
      </c>
      <c r="B159" s="798" t="s">
        <v>3056</v>
      </c>
      <c r="C159" s="214" t="s">
        <v>3068</v>
      </c>
      <c r="D159" s="204" t="s">
        <v>189</v>
      </c>
      <c r="E159" s="203">
        <v>5</v>
      </c>
      <c r="F159" s="1"/>
      <c r="G159" s="175">
        <f t="shared" si="10"/>
        <v>0</v>
      </c>
      <c r="K159" s="799"/>
    </row>
    <row r="160" spans="1:11" ht="13.5" outlineLevel="1" thickBot="1" x14ac:dyDescent="0.25">
      <c r="A160" s="204"/>
      <c r="B160" s="204"/>
      <c r="C160" s="203"/>
      <c r="D160" s="204"/>
      <c r="E160" s="203"/>
      <c r="F160" s="1"/>
      <c r="G160" s="175"/>
    </row>
    <row r="161" spans="1:7" ht="13.5" thickBot="1" x14ac:dyDescent="0.25">
      <c r="A161" s="205"/>
      <c r="B161" s="210"/>
      <c r="C161" s="215" t="str">
        <f>B118</f>
        <v>OSTATNÍ VÝROBKY</v>
      </c>
      <c r="D161" s="211" t="s">
        <v>240</v>
      </c>
      <c r="E161" s="210"/>
      <c r="F161" s="210"/>
      <c r="G161" s="207">
        <f>SUM(G121:G160)</f>
        <v>0</v>
      </c>
    </row>
    <row r="163" spans="1:7" outlineLevel="1" x14ac:dyDescent="0.2">
      <c r="A163" s="212"/>
      <c r="B163" s="213" t="s">
        <v>294</v>
      </c>
      <c r="C163" s="212"/>
      <c r="D163" s="212"/>
      <c r="E163" s="212"/>
      <c r="F163" s="212"/>
      <c r="G163" s="212"/>
    </row>
    <row r="164" spans="1:7" outlineLevel="1" x14ac:dyDescent="0.2">
      <c r="A164" s="887"/>
      <c r="B164" s="887"/>
      <c r="C164" s="887"/>
      <c r="D164" s="887"/>
      <c r="E164" s="887"/>
      <c r="F164" s="887"/>
      <c r="G164" s="887"/>
    </row>
    <row r="165" spans="1:7" ht="24" outlineLevel="1" x14ac:dyDescent="0.2">
      <c r="A165" s="201" t="s">
        <v>155</v>
      </c>
      <c r="B165" s="201" t="s">
        <v>109</v>
      </c>
      <c r="C165" s="202" t="s">
        <v>110</v>
      </c>
      <c r="D165" s="202"/>
      <c r="E165" s="202" t="s">
        <v>111</v>
      </c>
      <c r="F165" s="202" t="s">
        <v>112</v>
      </c>
      <c r="G165" s="202" t="s">
        <v>113</v>
      </c>
    </row>
    <row r="166" spans="1:7" ht="25.5" outlineLevel="1" x14ac:dyDescent="0.2">
      <c r="A166" s="204">
        <v>1</v>
      </c>
      <c r="B166" s="204" t="s">
        <v>283</v>
      </c>
      <c r="C166" s="214" t="s">
        <v>415</v>
      </c>
      <c r="D166" s="204" t="s">
        <v>393</v>
      </c>
      <c r="E166" s="203">
        <v>1</v>
      </c>
      <c r="F166" s="1"/>
      <c r="G166" s="218">
        <f>E166*F166</f>
        <v>0</v>
      </c>
    </row>
    <row r="167" spans="1:7" ht="25.5" outlineLevel="1" x14ac:dyDescent="0.2">
      <c r="A167" s="204">
        <v>2</v>
      </c>
      <c r="B167" s="204" t="s">
        <v>284</v>
      </c>
      <c r="C167" s="214" t="s">
        <v>416</v>
      </c>
      <c r="D167" s="204" t="s">
        <v>393</v>
      </c>
      <c r="E167" s="203">
        <v>1</v>
      </c>
      <c r="F167" s="1"/>
      <c r="G167" s="218">
        <f t="shared" ref="G167:G202" si="11">E167*F167</f>
        <v>0</v>
      </c>
    </row>
    <row r="168" spans="1:7" ht="25.5" outlineLevel="1" x14ac:dyDescent="0.2">
      <c r="A168" s="204">
        <v>3</v>
      </c>
      <c r="B168" s="204" t="s">
        <v>262</v>
      </c>
      <c r="C168" s="214" t="s">
        <v>417</v>
      </c>
      <c r="D168" s="204" t="s">
        <v>393</v>
      </c>
      <c r="E168" s="203">
        <v>20</v>
      </c>
      <c r="F168" s="1"/>
      <c r="G168" s="218">
        <f t="shared" si="11"/>
        <v>0</v>
      </c>
    </row>
    <row r="169" spans="1:7" ht="25.5" outlineLevel="1" x14ac:dyDescent="0.2">
      <c r="A169" s="204">
        <v>4</v>
      </c>
      <c r="B169" s="204" t="s">
        <v>263</v>
      </c>
      <c r="C169" s="214" t="s">
        <v>418</v>
      </c>
      <c r="D169" s="204" t="s">
        <v>393</v>
      </c>
      <c r="E169" s="203">
        <v>2</v>
      </c>
      <c r="F169" s="1"/>
      <c r="G169" s="218">
        <f t="shared" si="11"/>
        <v>0</v>
      </c>
    </row>
    <row r="170" spans="1:7" ht="25.5" outlineLevel="1" x14ac:dyDescent="0.2">
      <c r="A170" s="204">
        <v>5</v>
      </c>
      <c r="B170" s="204" t="s">
        <v>264</v>
      </c>
      <c r="C170" s="214" t="s">
        <v>419</v>
      </c>
      <c r="D170" s="204" t="s">
        <v>189</v>
      </c>
      <c r="E170" s="203">
        <v>3</v>
      </c>
      <c r="F170" s="1"/>
      <c r="G170" s="218">
        <f t="shared" si="11"/>
        <v>0</v>
      </c>
    </row>
    <row r="171" spans="1:7" ht="25.5" outlineLevel="1" x14ac:dyDescent="0.2">
      <c r="A171" s="204">
        <v>6</v>
      </c>
      <c r="B171" s="204" t="s">
        <v>265</v>
      </c>
      <c r="C171" s="214" t="s">
        <v>420</v>
      </c>
      <c r="D171" s="204" t="s">
        <v>189</v>
      </c>
      <c r="E171" s="203">
        <v>1</v>
      </c>
      <c r="F171" s="1"/>
      <c r="G171" s="218">
        <f t="shared" si="11"/>
        <v>0</v>
      </c>
    </row>
    <row r="172" spans="1:7" ht="25.5" outlineLevel="1" x14ac:dyDescent="0.2">
      <c r="A172" s="204">
        <v>7</v>
      </c>
      <c r="B172" s="204" t="s">
        <v>266</v>
      </c>
      <c r="C172" s="214" t="s">
        <v>421</v>
      </c>
      <c r="D172" s="204" t="s">
        <v>189</v>
      </c>
      <c r="E172" s="203">
        <v>1</v>
      </c>
      <c r="F172" s="1"/>
      <c r="G172" s="218">
        <f t="shared" si="11"/>
        <v>0</v>
      </c>
    </row>
    <row r="173" spans="1:7" ht="25.5" outlineLevel="1" x14ac:dyDescent="0.2">
      <c r="A173" s="204">
        <v>8</v>
      </c>
      <c r="B173" s="204" t="s">
        <v>285</v>
      </c>
      <c r="C173" s="214" t="s">
        <v>422</v>
      </c>
      <c r="D173" s="204" t="s">
        <v>189</v>
      </c>
      <c r="E173" s="203">
        <v>1</v>
      </c>
      <c r="F173" s="1"/>
      <c r="G173" s="218">
        <f t="shared" si="11"/>
        <v>0</v>
      </c>
    </row>
    <row r="174" spans="1:7" ht="25.5" outlineLevel="1" x14ac:dyDescent="0.2">
      <c r="A174" s="204">
        <v>9</v>
      </c>
      <c r="B174" s="204" t="s">
        <v>286</v>
      </c>
      <c r="C174" s="214" t="s">
        <v>423</v>
      </c>
      <c r="D174" s="204" t="s">
        <v>189</v>
      </c>
      <c r="E174" s="203">
        <v>1</v>
      </c>
      <c r="F174" s="1"/>
      <c r="G174" s="218">
        <f t="shared" si="11"/>
        <v>0</v>
      </c>
    </row>
    <row r="175" spans="1:7" ht="25.5" outlineLevel="1" x14ac:dyDescent="0.2">
      <c r="A175" s="204">
        <v>10</v>
      </c>
      <c r="B175" s="204" t="s">
        <v>287</v>
      </c>
      <c r="C175" s="214" t="s">
        <v>424</v>
      </c>
      <c r="D175" s="204" t="s">
        <v>189</v>
      </c>
      <c r="E175" s="203">
        <v>4</v>
      </c>
      <c r="F175" s="1"/>
      <c r="G175" s="218">
        <f t="shared" si="11"/>
        <v>0</v>
      </c>
    </row>
    <row r="176" spans="1:7" ht="25.5" outlineLevel="1" x14ac:dyDescent="0.2">
      <c r="A176" s="204">
        <v>11</v>
      </c>
      <c r="B176" s="204" t="s">
        <v>288</v>
      </c>
      <c r="C176" s="214" t="s">
        <v>425</v>
      </c>
      <c r="D176" s="204" t="s">
        <v>189</v>
      </c>
      <c r="E176" s="203">
        <v>2</v>
      </c>
      <c r="F176" s="1"/>
      <c r="G176" s="218">
        <f t="shared" si="11"/>
        <v>0</v>
      </c>
    </row>
    <row r="177" spans="1:7" ht="25.5" outlineLevel="1" x14ac:dyDescent="0.2">
      <c r="A177" s="204">
        <v>12</v>
      </c>
      <c r="B177" s="204" t="s">
        <v>267</v>
      </c>
      <c r="C177" s="214" t="s">
        <v>426</v>
      </c>
      <c r="D177" s="204" t="s">
        <v>393</v>
      </c>
      <c r="E177" s="203">
        <v>1</v>
      </c>
      <c r="F177" s="1"/>
      <c r="G177" s="218">
        <f t="shared" si="11"/>
        <v>0</v>
      </c>
    </row>
    <row r="178" spans="1:7" ht="51" outlineLevel="1" x14ac:dyDescent="0.2">
      <c r="A178" s="204">
        <v>13</v>
      </c>
      <c r="B178" s="204" t="s">
        <v>268</v>
      </c>
      <c r="C178" s="214" t="s">
        <v>427</v>
      </c>
      <c r="D178" s="204" t="s">
        <v>393</v>
      </c>
      <c r="E178" s="203">
        <v>1</v>
      </c>
      <c r="F178" s="1"/>
      <c r="G178" s="175">
        <f t="shared" si="11"/>
        <v>0</v>
      </c>
    </row>
    <row r="179" spans="1:7" ht="25.5" outlineLevel="1" x14ac:dyDescent="0.2">
      <c r="A179" s="204">
        <v>14</v>
      </c>
      <c r="B179" s="204" t="s">
        <v>269</v>
      </c>
      <c r="C179" s="214" t="s">
        <v>428</v>
      </c>
      <c r="D179" s="204" t="s">
        <v>393</v>
      </c>
      <c r="E179" s="203">
        <v>1</v>
      </c>
      <c r="F179" s="1"/>
      <c r="G179" s="175">
        <f t="shared" si="11"/>
        <v>0</v>
      </c>
    </row>
    <row r="180" spans="1:7" outlineLevel="1" x14ac:dyDescent="0.2">
      <c r="A180" s="204"/>
      <c r="B180" s="204"/>
      <c r="C180" s="214"/>
      <c r="D180" s="204"/>
      <c r="E180" s="203"/>
      <c r="F180" s="1"/>
      <c r="G180" s="175"/>
    </row>
    <row r="181" spans="1:7" outlineLevel="1" x14ac:dyDescent="0.2">
      <c r="A181" s="204"/>
      <c r="B181" s="204"/>
      <c r="C181" s="214"/>
      <c r="D181" s="204"/>
      <c r="E181" s="203"/>
      <c r="F181" s="1"/>
      <c r="G181" s="175"/>
    </row>
    <row r="182" spans="1:7" ht="38.25" outlineLevel="1" x14ac:dyDescent="0.2">
      <c r="A182" s="204">
        <v>17</v>
      </c>
      <c r="B182" s="204" t="s">
        <v>270</v>
      </c>
      <c r="C182" s="214" t="s">
        <v>429</v>
      </c>
      <c r="D182" s="204" t="s">
        <v>189</v>
      </c>
      <c r="E182" s="203">
        <v>6</v>
      </c>
      <c r="F182" s="1"/>
      <c r="G182" s="175">
        <f t="shared" si="11"/>
        <v>0</v>
      </c>
    </row>
    <row r="183" spans="1:7" ht="25.5" outlineLevel="1" x14ac:dyDescent="0.2">
      <c r="A183" s="204">
        <v>18</v>
      </c>
      <c r="B183" s="204" t="s">
        <v>271</v>
      </c>
      <c r="C183" s="214" t="s">
        <v>430</v>
      </c>
      <c r="D183" s="204" t="s">
        <v>189</v>
      </c>
      <c r="E183" s="203">
        <v>3</v>
      </c>
      <c r="F183" s="1"/>
      <c r="G183" s="175">
        <f t="shared" si="11"/>
        <v>0</v>
      </c>
    </row>
    <row r="184" spans="1:7" outlineLevel="1" x14ac:dyDescent="0.2">
      <c r="A184" s="204">
        <v>19</v>
      </c>
      <c r="B184" s="204" t="s">
        <v>289</v>
      </c>
      <c r="C184" s="214" t="s">
        <v>431</v>
      </c>
      <c r="D184" s="204" t="s">
        <v>393</v>
      </c>
      <c r="E184" s="203">
        <v>1</v>
      </c>
      <c r="F184" s="1"/>
      <c r="G184" s="218">
        <f t="shared" si="11"/>
        <v>0</v>
      </c>
    </row>
    <row r="185" spans="1:7" ht="25.5" outlineLevel="1" x14ac:dyDescent="0.2">
      <c r="A185" s="204">
        <v>20</v>
      </c>
      <c r="B185" s="204" t="s">
        <v>290</v>
      </c>
      <c r="C185" s="214" t="s">
        <v>432</v>
      </c>
      <c r="D185" s="204" t="s">
        <v>393</v>
      </c>
      <c r="E185" s="203">
        <v>1</v>
      </c>
      <c r="F185" s="1"/>
      <c r="G185" s="218">
        <f t="shared" si="11"/>
        <v>0</v>
      </c>
    </row>
    <row r="186" spans="1:7" ht="25.5" outlineLevel="1" x14ac:dyDescent="0.2">
      <c r="A186" s="204">
        <v>21</v>
      </c>
      <c r="B186" s="204" t="s">
        <v>272</v>
      </c>
      <c r="C186" s="214" t="s">
        <v>433</v>
      </c>
      <c r="D186" s="204" t="s">
        <v>393</v>
      </c>
      <c r="E186" s="203">
        <v>1</v>
      </c>
      <c r="F186" s="1"/>
      <c r="G186" s="218">
        <f t="shared" si="11"/>
        <v>0</v>
      </c>
    </row>
    <row r="187" spans="1:7" ht="25.5" outlineLevel="1" x14ac:dyDescent="0.2">
      <c r="A187" s="204">
        <v>22</v>
      </c>
      <c r="B187" s="204" t="s">
        <v>273</v>
      </c>
      <c r="C187" s="214" t="s">
        <v>434</v>
      </c>
      <c r="D187" s="204" t="s">
        <v>393</v>
      </c>
      <c r="E187" s="203">
        <v>1</v>
      </c>
      <c r="F187" s="1"/>
      <c r="G187" s="218">
        <f t="shared" si="11"/>
        <v>0</v>
      </c>
    </row>
    <row r="188" spans="1:7" outlineLevel="1" x14ac:dyDescent="0.2">
      <c r="A188" s="204">
        <v>23</v>
      </c>
      <c r="B188" s="204" t="s">
        <v>292</v>
      </c>
      <c r="C188" s="214" t="s">
        <v>2860</v>
      </c>
      <c r="D188" s="204" t="s">
        <v>393</v>
      </c>
      <c r="E188" s="203">
        <v>1</v>
      </c>
      <c r="F188" s="1"/>
      <c r="G188" s="218">
        <f t="shared" si="11"/>
        <v>0</v>
      </c>
    </row>
    <row r="189" spans="1:7" outlineLevel="1" x14ac:dyDescent="0.2">
      <c r="A189" s="204">
        <v>24</v>
      </c>
      <c r="B189" s="204" t="s">
        <v>293</v>
      </c>
      <c r="C189" s="214" t="s">
        <v>2861</v>
      </c>
      <c r="D189" s="204" t="s">
        <v>393</v>
      </c>
      <c r="E189" s="203">
        <v>1</v>
      </c>
      <c r="F189" s="1"/>
      <c r="G189" s="218">
        <f t="shared" si="11"/>
        <v>0</v>
      </c>
    </row>
    <row r="190" spans="1:7" ht="25.5" outlineLevel="1" x14ac:dyDescent="0.2">
      <c r="A190" s="204">
        <v>25</v>
      </c>
      <c r="B190" s="204" t="s">
        <v>291</v>
      </c>
      <c r="C190" s="214" t="s">
        <v>435</v>
      </c>
      <c r="D190" s="204" t="s">
        <v>393</v>
      </c>
      <c r="E190" s="203">
        <v>1</v>
      </c>
      <c r="F190" s="1"/>
      <c r="G190" s="218">
        <f t="shared" si="11"/>
        <v>0</v>
      </c>
    </row>
    <row r="191" spans="1:7" outlineLevel="1" x14ac:dyDescent="0.2">
      <c r="A191" s="204">
        <v>26</v>
      </c>
      <c r="B191" s="204" t="s">
        <v>274</v>
      </c>
      <c r="C191" s="214" t="s">
        <v>539</v>
      </c>
      <c r="D191" s="204" t="s">
        <v>261</v>
      </c>
      <c r="E191" s="203">
        <f>55.7*0.44</f>
        <v>24.508000000000003</v>
      </c>
      <c r="F191" s="1"/>
      <c r="G191" s="218">
        <f t="shared" si="11"/>
        <v>0</v>
      </c>
    </row>
    <row r="192" spans="1:7" ht="25.5" outlineLevel="1" x14ac:dyDescent="0.2">
      <c r="A192" s="204">
        <v>27</v>
      </c>
      <c r="B192" s="204" t="s">
        <v>275</v>
      </c>
      <c r="C192" s="214" t="s">
        <v>436</v>
      </c>
      <c r="D192" s="204" t="s">
        <v>393</v>
      </c>
      <c r="E192" s="203">
        <v>1</v>
      </c>
      <c r="F192" s="1"/>
      <c r="G192" s="218">
        <f t="shared" si="11"/>
        <v>0</v>
      </c>
    </row>
    <row r="193" spans="1:7" ht="25.5" outlineLevel="1" x14ac:dyDescent="0.2">
      <c r="A193" s="204">
        <v>28</v>
      </c>
      <c r="B193" s="204" t="s">
        <v>276</v>
      </c>
      <c r="C193" s="214" t="s">
        <v>437</v>
      </c>
      <c r="D193" s="204" t="s">
        <v>238</v>
      </c>
      <c r="E193" s="203">
        <v>26</v>
      </c>
      <c r="F193" s="1"/>
      <c r="G193" s="218">
        <f t="shared" si="11"/>
        <v>0</v>
      </c>
    </row>
    <row r="194" spans="1:7" outlineLevel="1" x14ac:dyDescent="0.2">
      <c r="A194" s="204">
        <v>29</v>
      </c>
      <c r="B194" s="204" t="s">
        <v>277</v>
      </c>
      <c r="C194" s="214" t="s">
        <v>438</v>
      </c>
      <c r="D194" s="204" t="s">
        <v>238</v>
      </c>
      <c r="E194" s="203">
        <v>176.3</v>
      </c>
      <c r="F194" s="1"/>
      <c r="G194" s="218">
        <f t="shared" si="11"/>
        <v>0</v>
      </c>
    </row>
    <row r="195" spans="1:7" ht="25.5" outlineLevel="1" x14ac:dyDescent="0.2">
      <c r="A195" s="204">
        <v>30</v>
      </c>
      <c r="B195" s="204" t="s">
        <v>278</v>
      </c>
      <c r="C195" s="214" t="s">
        <v>439</v>
      </c>
      <c r="D195" s="204" t="s">
        <v>538</v>
      </c>
      <c r="E195" s="203">
        <v>1.5</v>
      </c>
      <c r="F195" s="1"/>
      <c r="G195" s="175">
        <f t="shared" si="11"/>
        <v>0</v>
      </c>
    </row>
    <row r="196" spans="1:7" outlineLevel="1" x14ac:dyDescent="0.2">
      <c r="A196" s="204">
        <v>31</v>
      </c>
      <c r="B196" s="204" t="s">
        <v>279</v>
      </c>
      <c r="C196" s="214" t="s">
        <v>440</v>
      </c>
      <c r="D196" s="204" t="s">
        <v>239</v>
      </c>
      <c r="E196" s="203">
        <v>462.1</v>
      </c>
      <c r="F196" s="1"/>
      <c r="G196" s="175">
        <f t="shared" si="11"/>
        <v>0</v>
      </c>
    </row>
    <row r="197" spans="1:7" outlineLevel="1" x14ac:dyDescent="0.2">
      <c r="A197" s="204">
        <v>32</v>
      </c>
      <c r="B197" s="204" t="s">
        <v>280</v>
      </c>
      <c r="C197" s="214" t="s">
        <v>441</v>
      </c>
      <c r="D197" s="204" t="s">
        <v>239</v>
      </c>
      <c r="E197" s="203">
        <v>474.9</v>
      </c>
      <c r="F197" s="1"/>
      <c r="G197" s="175">
        <f t="shared" si="11"/>
        <v>0</v>
      </c>
    </row>
    <row r="198" spans="1:7" outlineLevel="1" x14ac:dyDescent="0.2">
      <c r="A198" s="204"/>
      <c r="B198" s="204"/>
      <c r="C198" s="214"/>
      <c r="D198" s="204"/>
      <c r="E198" s="203"/>
      <c r="F198" s="1"/>
      <c r="G198" s="175"/>
    </row>
    <row r="199" spans="1:7" outlineLevel="1" x14ac:dyDescent="0.2">
      <c r="A199" s="204"/>
      <c r="B199" s="204"/>
      <c r="C199" s="214"/>
      <c r="D199" s="204"/>
      <c r="E199" s="203"/>
      <c r="F199" s="1"/>
      <c r="G199" s="175"/>
    </row>
    <row r="200" spans="1:7" outlineLevel="1" x14ac:dyDescent="0.2">
      <c r="A200" s="204">
        <v>35</v>
      </c>
      <c r="B200" s="204" t="s">
        <v>281</v>
      </c>
      <c r="C200" s="214" t="s">
        <v>442</v>
      </c>
      <c r="D200" s="204" t="s">
        <v>189</v>
      </c>
      <c r="E200" s="203">
        <v>1</v>
      </c>
      <c r="F200" s="1"/>
      <c r="G200" s="175">
        <f t="shared" si="11"/>
        <v>0</v>
      </c>
    </row>
    <row r="201" spans="1:7" outlineLevel="1" x14ac:dyDescent="0.2">
      <c r="A201" s="204">
        <v>36</v>
      </c>
      <c r="B201" s="204" t="s">
        <v>282</v>
      </c>
      <c r="C201" s="214" t="s">
        <v>443</v>
      </c>
      <c r="D201" s="204" t="s">
        <v>189</v>
      </c>
      <c r="E201" s="203">
        <v>1</v>
      </c>
      <c r="F201" s="1"/>
      <c r="G201" s="175">
        <f t="shared" si="11"/>
        <v>0</v>
      </c>
    </row>
    <row r="202" spans="1:7" outlineLevel="1" x14ac:dyDescent="0.2">
      <c r="A202" s="204">
        <v>37</v>
      </c>
      <c r="B202" s="204" t="s">
        <v>802</v>
      </c>
      <c r="C202" s="214" t="s">
        <v>803</v>
      </c>
      <c r="D202" s="204" t="s">
        <v>238</v>
      </c>
      <c r="E202" s="203">
        <v>24.12</v>
      </c>
      <c r="F202" s="1"/>
      <c r="G202" s="175">
        <f t="shared" si="11"/>
        <v>0</v>
      </c>
    </row>
    <row r="203" spans="1:7" ht="13.5" outlineLevel="1" thickBot="1" x14ac:dyDescent="0.25">
      <c r="A203" s="204">
        <v>38</v>
      </c>
      <c r="B203" s="204"/>
      <c r="C203" s="214"/>
      <c r="D203" s="204"/>
      <c r="E203" s="203"/>
      <c r="F203" s="1"/>
      <c r="G203" s="175">
        <f t="shared" ref="G203" si="12">E203*F203</f>
        <v>0</v>
      </c>
    </row>
    <row r="204" spans="1:7" ht="13.5" thickBot="1" x14ac:dyDescent="0.25">
      <c r="A204" s="205"/>
      <c r="B204" s="210"/>
      <c r="C204" s="215" t="str">
        <f>B163</f>
        <v>TRUHLÁŘSKÉ VÝROBKY</v>
      </c>
      <c r="D204" s="211" t="s">
        <v>240</v>
      </c>
      <c r="E204" s="210"/>
      <c r="F204" s="210"/>
      <c r="G204" s="207">
        <f>SUM(G166:G203)</f>
        <v>0</v>
      </c>
    </row>
    <row r="206" spans="1:7" outlineLevel="1" x14ac:dyDescent="0.2">
      <c r="A206" s="212"/>
      <c r="B206" s="213" t="s">
        <v>360</v>
      </c>
      <c r="C206" s="212"/>
      <c r="D206" s="212"/>
      <c r="E206" s="212"/>
      <c r="F206" s="212"/>
      <c r="G206" s="212"/>
    </row>
    <row r="207" spans="1:7" outlineLevel="1" x14ac:dyDescent="0.2">
      <c r="A207" s="887"/>
      <c r="B207" s="887"/>
      <c r="C207" s="887"/>
      <c r="D207" s="887"/>
      <c r="E207" s="887"/>
      <c r="F207" s="887"/>
      <c r="G207" s="887"/>
    </row>
    <row r="208" spans="1:7" ht="24" outlineLevel="1" x14ac:dyDescent="0.2">
      <c r="A208" s="201" t="s">
        <v>155</v>
      </c>
      <c r="B208" s="201" t="s">
        <v>109</v>
      </c>
      <c r="C208" s="202" t="s">
        <v>110</v>
      </c>
      <c r="D208" s="202"/>
      <c r="E208" s="202" t="s">
        <v>111</v>
      </c>
      <c r="F208" s="202" t="s">
        <v>112</v>
      </c>
      <c r="G208" s="202" t="s">
        <v>113</v>
      </c>
    </row>
    <row r="209" spans="1:7" ht="25.5" outlineLevel="1" x14ac:dyDescent="0.2">
      <c r="A209" s="204">
        <v>1</v>
      </c>
      <c r="B209" s="204" t="s">
        <v>295</v>
      </c>
      <c r="C209" s="214" t="s">
        <v>444</v>
      </c>
      <c r="D209" s="204" t="s">
        <v>393</v>
      </c>
      <c r="E209" s="203">
        <v>1</v>
      </c>
      <c r="F209" s="1"/>
      <c r="G209" s="218">
        <f>E209*F209</f>
        <v>0</v>
      </c>
    </row>
    <row r="210" spans="1:7" ht="25.5" outlineLevel="1" x14ac:dyDescent="0.2">
      <c r="A210" s="204">
        <v>2</v>
      </c>
      <c r="B210" s="204" t="s">
        <v>296</v>
      </c>
      <c r="C210" s="214" t="s">
        <v>445</v>
      </c>
      <c r="D210" s="204" t="s">
        <v>393</v>
      </c>
      <c r="E210" s="203">
        <v>1</v>
      </c>
      <c r="F210" s="1"/>
      <c r="G210" s="218">
        <f t="shared" ref="G210:G274" si="13">E210*F210</f>
        <v>0</v>
      </c>
    </row>
    <row r="211" spans="1:7" ht="25.5" outlineLevel="1" x14ac:dyDescent="0.2">
      <c r="A211" s="204">
        <v>3</v>
      </c>
      <c r="B211" s="204" t="s">
        <v>297</v>
      </c>
      <c r="C211" s="214" t="s">
        <v>446</v>
      </c>
      <c r="D211" s="204" t="s">
        <v>393</v>
      </c>
      <c r="E211" s="203">
        <v>1</v>
      </c>
      <c r="F211" s="1"/>
      <c r="G211" s="218">
        <f t="shared" si="13"/>
        <v>0</v>
      </c>
    </row>
    <row r="212" spans="1:7" ht="25.5" outlineLevel="1" x14ac:dyDescent="0.2">
      <c r="A212" s="204">
        <v>4</v>
      </c>
      <c r="B212" s="204" t="s">
        <v>298</v>
      </c>
      <c r="C212" s="214" t="s">
        <v>3003</v>
      </c>
      <c r="D212" s="204" t="s">
        <v>393</v>
      </c>
      <c r="E212" s="203">
        <v>1</v>
      </c>
      <c r="F212" s="1"/>
      <c r="G212" s="218">
        <f t="shared" si="13"/>
        <v>0</v>
      </c>
    </row>
    <row r="213" spans="1:7" ht="25.5" outlineLevel="1" x14ac:dyDescent="0.2">
      <c r="A213" s="204">
        <v>5</v>
      </c>
      <c r="B213" s="204" t="s">
        <v>299</v>
      </c>
      <c r="C213" s="214" t="s">
        <v>3002</v>
      </c>
      <c r="D213" s="204" t="s">
        <v>393</v>
      </c>
      <c r="E213" s="203">
        <v>1</v>
      </c>
      <c r="F213" s="1"/>
      <c r="G213" s="218">
        <f t="shared" si="13"/>
        <v>0</v>
      </c>
    </row>
    <row r="214" spans="1:7" ht="25.5" outlineLevel="1" x14ac:dyDescent="0.2">
      <c r="A214" s="204">
        <v>6</v>
      </c>
      <c r="B214" s="204" t="s">
        <v>300</v>
      </c>
      <c r="C214" s="214" t="s">
        <v>447</v>
      </c>
      <c r="D214" s="204" t="s">
        <v>189</v>
      </c>
      <c r="E214" s="203">
        <v>1</v>
      </c>
      <c r="F214" s="1"/>
      <c r="G214" s="218">
        <f t="shared" si="13"/>
        <v>0</v>
      </c>
    </row>
    <row r="215" spans="1:7" ht="25.5" outlineLevel="1" x14ac:dyDescent="0.2">
      <c r="A215" s="204">
        <v>7</v>
      </c>
      <c r="B215" s="204" t="s">
        <v>301</v>
      </c>
      <c r="C215" s="214" t="s">
        <v>448</v>
      </c>
      <c r="D215" s="204" t="s">
        <v>189</v>
      </c>
      <c r="E215" s="203">
        <v>2</v>
      </c>
      <c r="F215" s="1"/>
      <c r="G215" s="218">
        <f t="shared" si="13"/>
        <v>0</v>
      </c>
    </row>
    <row r="216" spans="1:7" ht="25.5" outlineLevel="1" x14ac:dyDescent="0.2">
      <c r="A216" s="204">
        <v>8</v>
      </c>
      <c r="B216" s="204" t="s">
        <v>302</v>
      </c>
      <c r="C216" s="214" t="s">
        <v>449</v>
      </c>
      <c r="D216" s="204" t="s">
        <v>189</v>
      </c>
      <c r="E216" s="203">
        <v>1</v>
      </c>
      <c r="F216" s="1"/>
      <c r="G216" s="218">
        <f t="shared" si="13"/>
        <v>0</v>
      </c>
    </row>
    <row r="217" spans="1:7" outlineLevel="1" x14ac:dyDescent="0.2">
      <c r="A217" s="204"/>
      <c r="B217" s="204"/>
      <c r="C217" s="214"/>
      <c r="D217" s="204"/>
      <c r="E217" s="203"/>
      <c r="F217" s="1"/>
      <c r="G217" s="218"/>
    </row>
    <row r="218" spans="1:7" ht="25.5" outlineLevel="1" x14ac:dyDescent="0.2">
      <c r="A218" s="204"/>
      <c r="B218" s="204" t="s">
        <v>353</v>
      </c>
      <c r="C218" s="214" t="s">
        <v>450</v>
      </c>
      <c r="D218" s="204" t="s">
        <v>189</v>
      </c>
      <c r="E218" s="203">
        <v>2</v>
      </c>
      <c r="F218" s="1"/>
      <c r="G218" s="218">
        <f t="shared" si="13"/>
        <v>0</v>
      </c>
    </row>
    <row r="219" spans="1:7" ht="25.5" outlineLevel="1" x14ac:dyDescent="0.2">
      <c r="A219" s="204">
        <v>10</v>
      </c>
      <c r="B219" s="204" t="s">
        <v>303</v>
      </c>
      <c r="C219" s="214" t="s">
        <v>451</v>
      </c>
      <c r="D219" s="204" t="s">
        <v>189</v>
      </c>
      <c r="E219" s="203">
        <v>2</v>
      </c>
      <c r="F219" s="1"/>
      <c r="G219" s="218">
        <f t="shared" si="13"/>
        <v>0</v>
      </c>
    </row>
    <row r="220" spans="1:7" ht="25.5" outlineLevel="1" x14ac:dyDescent="0.2">
      <c r="A220" s="204">
        <v>11</v>
      </c>
      <c r="B220" s="204" t="s">
        <v>304</v>
      </c>
      <c r="C220" s="214" t="s">
        <v>452</v>
      </c>
      <c r="D220" s="204" t="s">
        <v>189</v>
      </c>
      <c r="E220" s="203">
        <v>1</v>
      </c>
      <c r="F220" s="1"/>
      <c r="G220" s="218">
        <f t="shared" si="13"/>
        <v>0</v>
      </c>
    </row>
    <row r="221" spans="1:7" ht="25.5" outlineLevel="1" x14ac:dyDescent="0.2">
      <c r="A221" s="204">
        <v>12</v>
      </c>
      <c r="B221" s="204" t="s">
        <v>305</v>
      </c>
      <c r="C221" s="214" t="s">
        <v>453</v>
      </c>
      <c r="D221" s="204" t="s">
        <v>189</v>
      </c>
      <c r="E221" s="203">
        <v>1</v>
      </c>
      <c r="F221" s="1"/>
      <c r="G221" s="218">
        <f t="shared" si="13"/>
        <v>0</v>
      </c>
    </row>
    <row r="222" spans="1:7" ht="25.5" outlineLevel="1" x14ac:dyDescent="0.2">
      <c r="A222" s="204">
        <v>13</v>
      </c>
      <c r="B222" s="204" t="s">
        <v>306</v>
      </c>
      <c r="C222" s="214" t="s">
        <v>454</v>
      </c>
      <c r="D222" s="204" t="s">
        <v>189</v>
      </c>
      <c r="E222" s="203">
        <v>3</v>
      </c>
      <c r="F222" s="1"/>
      <c r="G222" s="218">
        <f t="shared" si="13"/>
        <v>0</v>
      </c>
    </row>
    <row r="223" spans="1:7" ht="25.5" outlineLevel="1" x14ac:dyDescent="0.2">
      <c r="A223" s="204">
        <v>14</v>
      </c>
      <c r="B223" s="204" t="s">
        <v>307</v>
      </c>
      <c r="C223" s="214" t="s">
        <v>455</v>
      </c>
      <c r="D223" s="204" t="s">
        <v>189</v>
      </c>
      <c r="E223" s="203">
        <v>2</v>
      </c>
      <c r="F223" s="1"/>
      <c r="G223" s="218">
        <f t="shared" si="13"/>
        <v>0</v>
      </c>
    </row>
    <row r="224" spans="1:7" ht="25.5" outlineLevel="1" x14ac:dyDescent="0.2">
      <c r="A224" s="204">
        <v>15</v>
      </c>
      <c r="B224" s="204" t="s">
        <v>308</v>
      </c>
      <c r="C224" s="214" t="s">
        <v>452</v>
      </c>
      <c r="D224" s="204" t="s">
        <v>189</v>
      </c>
      <c r="E224" s="203">
        <v>1</v>
      </c>
      <c r="F224" s="217"/>
      <c r="G224" s="218">
        <f t="shared" si="13"/>
        <v>0</v>
      </c>
    </row>
    <row r="225" spans="1:9" ht="38.25" outlineLevel="1" x14ac:dyDescent="0.2">
      <c r="A225" s="204">
        <v>16</v>
      </c>
      <c r="B225" s="204" t="s">
        <v>309</v>
      </c>
      <c r="C225" s="214" t="s">
        <v>456</v>
      </c>
      <c r="D225" s="204" t="s">
        <v>393</v>
      </c>
      <c r="E225" s="203">
        <v>1</v>
      </c>
      <c r="F225" s="217"/>
      <c r="G225" s="218">
        <f t="shared" si="13"/>
        <v>0</v>
      </c>
    </row>
    <row r="226" spans="1:9" ht="25.5" outlineLevel="1" x14ac:dyDescent="0.2">
      <c r="A226" s="204">
        <v>17</v>
      </c>
      <c r="B226" s="204" t="s">
        <v>310</v>
      </c>
      <c r="C226" s="214" t="s">
        <v>457</v>
      </c>
      <c r="D226" s="204" t="s">
        <v>393</v>
      </c>
      <c r="E226" s="203">
        <v>1</v>
      </c>
      <c r="F226" s="1"/>
      <c r="G226" s="218">
        <f t="shared" si="13"/>
        <v>0</v>
      </c>
    </row>
    <row r="227" spans="1:9" ht="25.5" outlineLevel="1" x14ac:dyDescent="0.2">
      <c r="A227" s="204">
        <v>18</v>
      </c>
      <c r="B227" s="204" t="s">
        <v>311</v>
      </c>
      <c r="C227" s="214" t="s">
        <v>458</v>
      </c>
      <c r="D227" s="204" t="s">
        <v>393</v>
      </c>
      <c r="E227" s="203">
        <v>2</v>
      </c>
      <c r="F227" s="217"/>
      <c r="G227" s="218">
        <f t="shared" si="13"/>
        <v>0</v>
      </c>
    </row>
    <row r="228" spans="1:9" ht="25.5" outlineLevel="1" x14ac:dyDescent="0.2">
      <c r="A228" s="204">
        <v>19</v>
      </c>
      <c r="B228" s="204" t="s">
        <v>312</v>
      </c>
      <c r="C228" s="214" t="s">
        <v>459</v>
      </c>
      <c r="D228" s="204" t="s">
        <v>393</v>
      </c>
      <c r="E228" s="203">
        <v>1</v>
      </c>
      <c r="F228" s="217"/>
      <c r="G228" s="218">
        <f t="shared" si="13"/>
        <v>0</v>
      </c>
    </row>
    <row r="229" spans="1:9" ht="25.5" outlineLevel="1" x14ac:dyDescent="0.2">
      <c r="A229" s="204">
        <v>20</v>
      </c>
      <c r="B229" s="204" t="s">
        <v>313</v>
      </c>
      <c r="C229" s="214" t="s">
        <v>460</v>
      </c>
      <c r="D229" s="204" t="s">
        <v>393</v>
      </c>
      <c r="E229" s="203">
        <v>2</v>
      </c>
      <c r="F229" s="217"/>
      <c r="G229" s="218">
        <f t="shared" si="13"/>
        <v>0</v>
      </c>
    </row>
    <row r="230" spans="1:9" ht="25.5" outlineLevel="1" x14ac:dyDescent="0.2">
      <c r="A230" s="204">
        <v>21</v>
      </c>
      <c r="B230" s="204" t="s">
        <v>314</v>
      </c>
      <c r="C230" s="214" t="s">
        <v>461</v>
      </c>
      <c r="D230" s="204" t="s">
        <v>393</v>
      </c>
      <c r="E230" s="203">
        <v>1</v>
      </c>
      <c r="F230" s="217"/>
      <c r="G230" s="218">
        <f t="shared" si="13"/>
        <v>0</v>
      </c>
    </row>
    <row r="231" spans="1:9" ht="25.5" outlineLevel="1" x14ac:dyDescent="0.2">
      <c r="A231" s="204">
        <v>22</v>
      </c>
      <c r="B231" s="204" t="s">
        <v>315</v>
      </c>
      <c r="C231" s="214" t="s">
        <v>462</v>
      </c>
      <c r="D231" s="204" t="s">
        <v>393</v>
      </c>
      <c r="E231" s="203">
        <v>1</v>
      </c>
      <c r="F231" s="217"/>
      <c r="G231" s="218">
        <f t="shared" si="13"/>
        <v>0</v>
      </c>
    </row>
    <row r="232" spans="1:9" ht="25.5" outlineLevel="1" x14ac:dyDescent="0.2">
      <c r="A232" s="204">
        <v>23</v>
      </c>
      <c r="B232" s="204" t="s">
        <v>316</v>
      </c>
      <c r="C232" s="214" t="s">
        <v>463</v>
      </c>
      <c r="D232" s="204" t="s">
        <v>393</v>
      </c>
      <c r="E232" s="203">
        <v>1</v>
      </c>
      <c r="F232" s="1"/>
      <c r="G232" s="175">
        <f t="shared" si="13"/>
        <v>0</v>
      </c>
    </row>
    <row r="233" spans="1:9" ht="25.5" outlineLevel="1" x14ac:dyDescent="0.2">
      <c r="A233" s="204">
        <v>24</v>
      </c>
      <c r="B233" s="204" t="s">
        <v>317</v>
      </c>
      <c r="C233" s="214" t="s">
        <v>464</v>
      </c>
      <c r="D233" s="204" t="s">
        <v>393</v>
      </c>
      <c r="E233" s="203">
        <v>1</v>
      </c>
      <c r="F233" s="217"/>
      <c r="G233" s="218">
        <f t="shared" si="13"/>
        <v>0</v>
      </c>
    </row>
    <row r="234" spans="1:9" ht="25.5" outlineLevel="1" x14ac:dyDescent="0.2">
      <c r="A234" s="204">
        <v>25</v>
      </c>
      <c r="B234" s="204" t="s">
        <v>318</v>
      </c>
      <c r="C234" s="214" t="s">
        <v>465</v>
      </c>
      <c r="D234" s="204" t="s">
        <v>393</v>
      </c>
      <c r="E234" s="203">
        <v>1</v>
      </c>
      <c r="F234" s="217"/>
      <c r="G234" s="175">
        <f t="shared" si="13"/>
        <v>0</v>
      </c>
    </row>
    <row r="235" spans="1:9" ht="25.5" outlineLevel="1" x14ac:dyDescent="0.2">
      <c r="A235" s="204">
        <v>26</v>
      </c>
      <c r="B235" s="204" t="s">
        <v>319</v>
      </c>
      <c r="C235" s="214" t="s">
        <v>354</v>
      </c>
      <c r="D235" s="204" t="s">
        <v>393</v>
      </c>
      <c r="E235" s="203">
        <v>1</v>
      </c>
      <c r="F235" s="1"/>
      <c r="G235" s="175">
        <f t="shared" si="13"/>
        <v>0</v>
      </c>
    </row>
    <row r="236" spans="1:9" ht="25.5" outlineLevel="1" x14ac:dyDescent="0.2">
      <c r="A236" s="204">
        <v>27</v>
      </c>
      <c r="B236" s="821" t="s">
        <v>320</v>
      </c>
      <c r="C236" s="214" t="s">
        <v>3211</v>
      </c>
      <c r="D236" s="204" t="s">
        <v>393</v>
      </c>
      <c r="E236" s="203">
        <v>1</v>
      </c>
      <c r="F236" s="1"/>
      <c r="G236" s="175">
        <f t="shared" si="13"/>
        <v>0</v>
      </c>
      <c r="I236" s="823">
        <v>42438</v>
      </c>
    </row>
    <row r="237" spans="1:9" ht="25.5" outlineLevel="1" x14ac:dyDescent="0.2">
      <c r="A237" s="204">
        <v>28</v>
      </c>
      <c r="B237" s="821" t="s">
        <v>321</v>
      </c>
      <c r="C237" s="214" t="s">
        <v>3210</v>
      </c>
      <c r="D237" s="204" t="s">
        <v>393</v>
      </c>
      <c r="E237" s="203">
        <v>1</v>
      </c>
      <c r="F237" s="1"/>
      <c r="G237" s="175">
        <f t="shared" si="13"/>
        <v>0</v>
      </c>
      <c r="I237" s="822"/>
    </row>
    <row r="238" spans="1:9" ht="25.5" outlineLevel="1" x14ac:dyDescent="0.2">
      <c r="A238" s="204">
        <v>29</v>
      </c>
      <c r="B238" s="204" t="s">
        <v>322</v>
      </c>
      <c r="C238" s="214" t="s">
        <v>466</v>
      </c>
      <c r="D238" s="204" t="s">
        <v>189</v>
      </c>
      <c r="E238" s="203">
        <v>1</v>
      </c>
      <c r="F238" s="1"/>
      <c r="G238" s="175">
        <f t="shared" si="13"/>
        <v>0</v>
      </c>
    </row>
    <row r="239" spans="1:9" ht="25.5" outlineLevel="1" x14ac:dyDescent="0.2">
      <c r="A239" s="204">
        <v>30</v>
      </c>
      <c r="B239" s="204" t="s">
        <v>323</v>
      </c>
      <c r="C239" s="214" t="s">
        <v>467</v>
      </c>
      <c r="D239" s="204" t="s">
        <v>189</v>
      </c>
      <c r="E239" s="203">
        <v>1</v>
      </c>
      <c r="F239" s="1"/>
      <c r="G239" s="175">
        <f t="shared" si="13"/>
        <v>0</v>
      </c>
    </row>
    <row r="240" spans="1:9" outlineLevel="1" x14ac:dyDescent="0.2">
      <c r="A240" s="204">
        <v>31</v>
      </c>
      <c r="B240" s="204" t="s">
        <v>324</v>
      </c>
      <c r="C240" s="214" t="s">
        <v>468</v>
      </c>
      <c r="D240" s="204" t="s">
        <v>189</v>
      </c>
      <c r="E240" s="203">
        <v>1</v>
      </c>
      <c r="F240" s="1"/>
      <c r="G240" s="175">
        <f t="shared" si="13"/>
        <v>0</v>
      </c>
    </row>
    <row r="241" spans="1:7" ht="25.5" outlineLevel="1" x14ac:dyDescent="0.2">
      <c r="A241" s="204">
        <v>32</v>
      </c>
      <c r="B241" s="204" t="s">
        <v>355</v>
      </c>
      <c r="C241" s="214" t="s">
        <v>469</v>
      </c>
      <c r="D241" s="204" t="s">
        <v>189</v>
      </c>
      <c r="E241" s="203">
        <v>1</v>
      </c>
      <c r="F241" s="1"/>
      <c r="G241" s="175">
        <f t="shared" si="13"/>
        <v>0</v>
      </c>
    </row>
    <row r="242" spans="1:7" ht="25.5" outlineLevel="1" x14ac:dyDescent="0.2">
      <c r="A242" s="204">
        <v>33</v>
      </c>
      <c r="B242" s="204" t="s">
        <v>356</v>
      </c>
      <c r="C242" s="214" t="s">
        <v>470</v>
      </c>
      <c r="D242" s="204" t="s">
        <v>189</v>
      </c>
      <c r="E242" s="203">
        <v>1</v>
      </c>
      <c r="F242" s="1"/>
      <c r="G242" s="175">
        <f t="shared" si="13"/>
        <v>0</v>
      </c>
    </row>
    <row r="243" spans="1:7" ht="25.5" outlineLevel="1" x14ac:dyDescent="0.2">
      <c r="A243" s="204">
        <v>34</v>
      </c>
      <c r="B243" s="204" t="s">
        <v>325</v>
      </c>
      <c r="C243" s="214" t="s">
        <v>471</v>
      </c>
      <c r="D243" s="204" t="s">
        <v>189</v>
      </c>
      <c r="E243" s="203">
        <v>1</v>
      </c>
      <c r="F243" s="1"/>
      <c r="G243" s="175">
        <f t="shared" si="13"/>
        <v>0</v>
      </c>
    </row>
    <row r="244" spans="1:7" ht="25.5" outlineLevel="1" x14ac:dyDescent="0.2">
      <c r="A244" s="204">
        <v>35</v>
      </c>
      <c r="B244" s="204" t="s">
        <v>326</v>
      </c>
      <c r="C244" s="214" t="s">
        <v>472</v>
      </c>
      <c r="D244" s="204" t="s">
        <v>189</v>
      </c>
      <c r="E244" s="203">
        <v>1</v>
      </c>
      <c r="F244" s="1"/>
      <c r="G244" s="175">
        <f t="shared" si="13"/>
        <v>0</v>
      </c>
    </row>
    <row r="245" spans="1:7" ht="25.5" outlineLevel="1" x14ac:dyDescent="0.2">
      <c r="A245" s="204">
        <v>36</v>
      </c>
      <c r="B245" s="204" t="s">
        <v>327</v>
      </c>
      <c r="C245" s="214" t="s">
        <v>473</v>
      </c>
      <c r="D245" s="204" t="s">
        <v>189</v>
      </c>
      <c r="E245" s="203">
        <v>1</v>
      </c>
      <c r="F245" s="1"/>
      <c r="G245" s="175">
        <f t="shared" si="13"/>
        <v>0</v>
      </c>
    </row>
    <row r="246" spans="1:7" ht="25.5" outlineLevel="1" x14ac:dyDescent="0.2">
      <c r="A246" s="204">
        <v>37</v>
      </c>
      <c r="B246" s="204" t="s">
        <v>328</v>
      </c>
      <c r="C246" s="214" t="s">
        <v>474</v>
      </c>
      <c r="D246" s="204" t="s">
        <v>189</v>
      </c>
      <c r="E246" s="203">
        <v>1</v>
      </c>
      <c r="F246" s="1"/>
      <c r="G246" s="175">
        <f t="shared" si="13"/>
        <v>0</v>
      </c>
    </row>
    <row r="247" spans="1:7" ht="25.5" outlineLevel="1" x14ac:dyDescent="0.2">
      <c r="A247" s="204">
        <v>38</v>
      </c>
      <c r="B247" s="204" t="s">
        <v>329</v>
      </c>
      <c r="C247" s="214" t="s">
        <v>475</v>
      </c>
      <c r="D247" s="204" t="s">
        <v>189</v>
      </c>
      <c r="E247" s="203">
        <v>1</v>
      </c>
      <c r="F247" s="1"/>
      <c r="G247" s="175">
        <f t="shared" si="13"/>
        <v>0</v>
      </c>
    </row>
    <row r="248" spans="1:7" ht="25.5" outlineLevel="1" x14ac:dyDescent="0.2">
      <c r="A248" s="204">
        <v>39</v>
      </c>
      <c r="B248" s="204" t="s">
        <v>330</v>
      </c>
      <c r="C248" s="214" t="s">
        <v>476</v>
      </c>
      <c r="D248" s="204" t="s">
        <v>189</v>
      </c>
      <c r="E248" s="203">
        <v>1</v>
      </c>
      <c r="F248" s="217"/>
      <c r="G248" s="218">
        <f t="shared" si="13"/>
        <v>0</v>
      </c>
    </row>
    <row r="249" spans="1:7" ht="25.5" outlineLevel="1" x14ac:dyDescent="0.2">
      <c r="A249" s="204">
        <v>40</v>
      </c>
      <c r="B249" s="204" t="s">
        <v>331</v>
      </c>
      <c r="C249" s="214" t="s">
        <v>477</v>
      </c>
      <c r="D249" s="204" t="s">
        <v>189</v>
      </c>
      <c r="E249" s="203">
        <v>1</v>
      </c>
      <c r="F249" s="217"/>
      <c r="G249" s="218">
        <f t="shared" si="13"/>
        <v>0</v>
      </c>
    </row>
    <row r="250" spans="1:7" ht="25.5" outlineLevel="1" x14ac:dyDescent="0.2">
      <c r="A250" s="204">
        <v>41</v>
      </c>
      <c r="B250" s="204" t="s">
        <v>332</v>
      </c>
      <c r="C250" s="214" t="s">
        <v>478</v>
      </c>
      <c r="D250" s="204" t="s">
        <v>189</v>
      </c>
      <c r="E250" s="203">
        <v>1</v>
      </c>
      <c r="F250" s="217"/>
      <c r="G250" s="218">
        <f t="shared" si="13"/>
        <v>0</v>
      </c>
    </row>
    <row r="251" spans="1:7" ht="25.5" outlineLevel="1" x14ac:dyDescent="0.2">
      <c r="A251" s="204">
        <v>42</v>
      </c>
      <c r="B251" s="204" t="s">
        <v>333</v>
      </c>
      <c r="C251" s="214" t="s">
        <v>479</v>
      </c>
      <c r="D251" s="204" t="s">
        <v>393</v>
      </c>
      <c r="E251" s="203">
        <v>1</v>
      </c>
      <c r="F251" s="217"/>
      <c r="G251" s="218">
        <f t="shared" si="13"/>
        <v>0</v>
      </c>
    </row>
    <row r="252" spans="1:7" outlineLevel="1" x14ac:dyDescent="0.2">
      <c r="A252" s="204">
        <v>43</v>
      </c>
      <c r="B252" s="204" t="s">
        <v>334</v>
      </c>
      <c r="C252" s="214" t="s">
        <v>480</v>
      </c>
      <c r="D252" s="204" t="s">
        <v>393</v>
      </c>
      <c r="E252" s="203">
        <v>1</v>
      </c>
      <c r="F252" s="217"/>
      <c r="G252" s="175">
        <f t="shared" si="13"/>
        <v>0</v>
      </c>
    </row>
    <row r="253" spans="1:7" ht="25.5" outlineLevel="1" x14ac:dyDescent="0.2">
      <c r="A253" s="204">
        <v>44</v>
      </c>
      <c r="B253" s="204" t="s">
        <v>335</v>
      </c>
      <c r="C253" s="214" t="s">
        <v>540</v>
      </c>
      <c r="D253" s="204" t="s">
        <v>393</v>
      </c>
      <c r="E253" s="203">
        <v>1</v>
      </c>
      <c r="F253" s="217"/>
      <c r="G253" s="175">
        <f t="shared" si="13"/>
        <v>0</v>
      </c>
    </row>
    <row r="254" spans="1:7" ht="25.5" outlineLevel="1" x14ac:dyDescent="0.2">
      <c r="A254" s="204">
        <v>45</v>
      </c>
      <c r="B254" s="204" t="s">
        <v>336</v>
      </c>
      <c r="C254" s="214" t="s">
        <v>481</v>
      </c>
      <c r="D254" s="204" t="s">
        <v>393</v>
      </c>
      <c r="E254" s="203">
        <v>1</v>
      </c>
      <c r="F254" s="1"/>
      <c r="G254" s="175">
        <f t="shared" si="13"/>
        <v>0</v>
      </c>
    </row>
    <row r="255" spans="1:7" ht="25.5" outlineLevel="1" x14ac:dyDescent="0.2">
      <c r="A255" s="204">
        <v>46</v>
      </c>
      <c r="B255" s="204" t="s">
        <v>337</v>
      </c>
      <c r="C255" s="214" t="s">
        <v>482</v>
      </c>
      <c r="D255" s="204" t="s">
        <v>393</v>
      </c>
      <c r="E255" s="203">
        <v>1</v>
      </c>
      <c r="F255" s="1"/>
      <c r="G255" s="175">
        <f t="shared" si="13"/>
        <v>0</v>
      </c>
    </row>
    <row r="256" spans="1:7" ht="25.5" outlineLevel="1" x14ac:dyDescent="0.2">
      <c r="A256" s="204">
        <v>47</v>
      </c>
      <c r="B256" s="204" t="s">
        <v>338</v>
      </c>
      <c r="C256" s="214" t="s">
        <v>483</v>
      </c>
      <c r="D256" s="204" t="s">
        <v>393</v>
      </c>
      <c r="E256" s="203">
        <v>1</v>
      </c>
      <c r="F256" s="1"/>
      <c r="G256" s="175">
        <f t="shared" si="13"/>
        <v>0</v>
      </c>
    </row>
    <row r="257" spans="1:7" ht="25.5" outlineLevel="1" x14ac:dyDescent="0.2">
      <c r="A257" s="204">
        <v>48</v>
      </c>
      <c r="B257" s="204" t="s">
        <v>339</v>
      </c>
      <c r="C257" s="214" t="s">
        <v>484</v>
      </c>
      <c r="D257" s="204" t="s">
        <v>393</v>
      </c>
      <c r="E257" s="203">
        <v>1</v>
      </c>
      <c r="F257" s="1"/>
      <c r="G257" s="175">
        <f t="shared" si="13"/>
        <v>0</v>
      </c>
    </row>
    <row r="258" spans="1:7" ht="38.25" outlineLevel="1" x14ac:dyDescent="0.2">
      <c r="A258" s="204">
        <v>49</v>
      </c>
      <c r="B258" s="204" t="s">
        <v>340</v>
      </c>
      <c r="C258" s="214" t="s">
        <v>485</v>
      </c>
      <c r="D258" s="204" t="s">
        <v>238</v>
      </c>
      <c r="E258" s="203">
        <f>(1.2*2.13)+0.6*1.02</f>
        <v>3.1679999999999997</v>
      </c>
      <c r="F258" s="1"/>
      <c r="G258" s="175">
        <f t="shared" si="13"/>
        <v>0</v>
      </c>
    </row>
    <row r="259" spans="1:7" outlineLevel="1" x14ac:dyDescent="0.2">
      <c r="A259" s="204">
        <v>50</v>
      </c>
      <c r="B259" s="204" t="s">
        <v>341</v>
      </c>
      <c r="C259" s="214" t="s">
        <v>486</v>
      </c>
      <c r="D259" s="204" t="s">
        <v>239</v>
      </c>
      <c r="E259" s="203">
        <v>10.5</v>
      </c>
      <c r="F259" s="1"/>
      <c r="G259" s="175">
        <f t="shared" si="13"/>
        <v>0</v>
      </c>
    </row>
    <row r="260" spans="1:7" ht="25.5" outlineLevel="1" x14ac:dyDescent="0.2">
      <c r="A260" s="204">
        <v>51</v>
      </c>
      <c r="B260" s="204" t="s">
        <v>342</v>
      </c>
      <c r="C260" s="214" t="s">
        <v>487</v>
      </c>
      <c r="D260" s="204" t="s">
        <v>189</v>
      </c>
      <c r="E260" s="203">
        <v>1</v>
      </c>
      <c r="F260" s="1"/>
      <c r="G260" s="175">
        <f t="shared" si="13"/>
        <v>0</v>
      </c>
    </row>
    <row r="261" spans="1:7" ht="25.5" outlineLevel="1" x14ac:dyDescent="0.2">
      <c r="A261" s="204">
        <v>52</v>
      </c>
      <c r="B261" s="204" t="s">
        <v>343</v>
      </c>
      <c r="C261" s="214" t="s">
        <v>488</v>
      </c>
      <c r="D261" s="204" t="s">
        <v>238</v>
      </c>
      <c r="E261" s="203">
        <v>73.099999999999994</v>
      </c>
      <c r="F261" s="1"/>
      <c r="G261" s="175">
        <f t="shared" si="13"/>
        <v>0</v>
      </c>
    </row>
    <row r="262" spans="1:7" ht="25.5" outlineLevel="1" x14ac:dyDescent="0.2">
      <c r="A262" s="204">
        <v>53</v>
      </c>
      <c r="B262" s="204" t="s">
        <v>344</v>
      </c>
      <c r="C262" s="214" t="s">
        <v>489</v>
      </c>
      <c r="D262" s="204" t="s">
        <v>393</v>
      </c>
      <c r="E262" s="203">
        <v>3</v>
      </c>
      <c r="F262" s="1"/>
      <c r="G262" s="175">
        <f t="shared" si="13"/>
        <v>0</v>
      </c>
    </row>
    <row r="263" spans="1:7" outlineLevel="1" x14ac:dyDescent="0.2">
      <c r="A263" s="204">
        <v>54</v>
      </c>
      <c r="B263" s="204" t="s">
        <v>345</v>
      </c>
      <c r="C263" s="214"/>
      <c r="D263" s="204"/>
      <c r="E263" s="203"/>
      <c r="F263" s="1"/>
      <c r="G263" s="175"/>
    </row>
    <row r="264" spans="1:7" outlineLevel="1" x14ac:dyDescent="0.2">
      <c r="A264" s="204">
        <v>55</v>
      </c>
      <c r="B264" s="204" t="s">
        <v>346</v>
      </c>
      <c r="C264" s="214"/>
      <c r="D264" s="204"/>
      <c r="E264" s="203"/>
      <c r="F264" s="1"/>
      <c r="G264" s="175"/>
    </row>
    <row r="265" spans="1:7" outlineLevel="1" x14ac:dyDescent="0.2">
      <c r="A265" s="204">
        <v>56</v>
      </c>
      <c r="B265" s="204" t="s">
        <v>347</v>
      </c>
      <c r="C265" s="214" t="s">
        <v>490</v>
      </c>
      <c r="D265" s="204" t="s">
        <v>189</v>
      </c>
      <c r="E265" s="203">
        <v>1</v>
      </c>
      <c r="F265" s="1"/>
      <c r="G265" s="175">
        <f t="shared" si="13"/>
        <v>0</v>
      </c>
    </row>
    <row r="266" spans="1:7" ht="25.5" outlineLevel="1" x14ac:dyDescent="0.2">
      <c r="A266" s="204">
        <v>57</v>
      </c>
      <c r="B266" s="204" t="s">
        <v>348</v>
      </c>
      <c r="C266" s="214" t="s">
        <v>491</v>
      </c>
      <c r="D266" s="204" t="s">
        <v>189</v>
      </c>
      <c r="E266" s="203">
        <v>1</v>
      </c>
      <c r="F266" s="1"/>
      <c r="G266" s="175">
        <f t="shared" si="13"/>
        <v>0</v>
      </c>
    </row>
    <row r="267" spans="1:7" outlineLevel="1" x14ac:dyDescent="0.2">
      <c r="A267" s="204">
        <v>58</v>
      </c>
      <c r="B267" s="204" t="s">
        <v>349</v>
      </c>
      <c r="C267" s="214" t="s">
        <v>492</v>
      </c>
      <c r="D267" s="204" t="s">
        <v>189</v>
      </c>
      <c r="E267" s="203">
        <v>1</v>
      </c>
      <c r="F267" s="1"/>
      <c r="G267" s="175">
        <f t="shared" si="13"/>
        <v>0</v>
      </c>
    </row>
    <row r="268" spans="1:7" ht="25.5" outlineLevel="1" x14ac:dyDescent="0.2">
      <c r="A268" s="204">
        <v>59</v>
      </c>
      <c r="B268" s="204" t="s">
        <v>350</v>
      </c>
      <c r="C268" s="214" t="s">
        <v>493</v>
      </c>
      <c r="D268" s="204" t="s">
        <v>189</v>
      </c>
      <c r="E268" s="203">
        <v>1</v>
      </c>
      <c r="F268" s="1"/>
      <c r="G268" s="175">
        <f t="shared" si="13"/>
        <v>0</v>
      </c>
    </row>
    <row r="269" spans="1:7" ht="25.5" outlineLevel="1" x14ac:dyDescent="0.2">
      <c r="A269" s="204">
        <v>60</v>
      </c>
      <c r="B269" s="204" t="s">
        <v>351</v>
      </c>
      <c r="C269" s="214" t="s">
        <v>494</v>
      </c>
      <c r="D269" s="204" t="s">
        <v>239</v>
      </c>
      <c r="E269" s="203">
        <f>1.9+ 2.3+ 4.5 + 2.3+ 1.7+1.7+2+5.8+4.17+1.7+1.8+2.35+1.7</f>
        <v>33.92</v>
      </c>
      <c r="F269" s="1"/>
      <c r="G269" s="175">
        <f t="shared" si="13"/>
        <v>0</v>
      </c>
    </row>
    <row r="270" spans="1:7" ht="24.75" outlineLevel="1" x14ac:dyDescent="0.2">
      <c r="A270" s="204">
        <v>61</v>
      </c>
      <c r="B270" s="204" t="s">
        <v>352</v>
      </c>
      <c r="C270" s="214" t="s">
        <v>2859</v>
      </c>
      <c r="D270" s="204" t="s">
        <v>393</v>
      </c>
      <c r="E270" s="203">
        <v>40</v>
      </c>
      <c r="F270" s="1"/>
      <c r="G270" s="175">
        <f t="shared" si="13"/>
        <v>0</v>
      </c>
    </row>
    <row r="271" spans="1:7" ht="25.5" outlineLevel="1" x14ac:dyDescent="0.2">
      <c r="A271" s="204">
        <v>62</v>
      </c>
      <c r="B271" s="204" t="s">
        <v>357</v>
      </c>
      <c r="C271" s="214" t="s">
        <v>495</v>
      </c>
      <c r="D271" s="204" t="s">
        <v>238</v>
      </c>
      <c r="E271" s="203">
        <f>(6.86+7.1)*0.4</f>
        <v>5.5840000000000005</v>
      </c>
      <c r="F271" s="1"/>
      <c r="G271" s="175">
        <f t="shared" si="13"/>
        <v>0</v>
      </c>
    </row>
    <row r="272" spans="1:7" ht="25.5" outlineLevel="1" x14ac:dyDescent="0.2">
      <c r="A272" s="204">
        <v>63</v>
      </c>
      <c r="B272" s="204" t="s">
        <v>358</v>
      </c>
      <c r="C272" s="214" t="s">
        <v>496</v>
      </c>
      <c r="D272" s="204" t="s">
        <v>238</v>
      </c>
      <c r="E272" s="203">
        <f>(0.335+0.3)*18.9</f>
        <v>12.0015</v>
      </c>
      <c r="F272" s="1"/>
      <c r="G272" s="175">
        <f t="shared" si="13"/>
        <v>0</v>
      </c>
    </row>
    <row r="273" spans="1:10" outlineLevel="1" x14ac:dyDescent="0.2">
      <c r="A273" s="204">
        <v>64</v>
      </c>
      <c r="B273" s="204" t="s">
        <v>359</v>
      </c>
      <c r="C273" s="214" t="s">
        <v>497</v>
      </c>
      <c r="D273" s="204" t="s">
        <v>238</v>
      </c>
      <c r="E273" s="203">
        <f>18.9*2.32</f>
        <v>43.847999999999992</v>
      </c>
      <c r="F273" s="1"/>
      <c r="G273" s="175">
        <f t="shared" si="13"/>
        <v>0</v>
      </c>
    </row>
    <row r="274" spans="1:10" ht="25.5" outlineLevel="1" x14ac:dyDescent="0.2">
      <c r="A274" s="204">
        <v>65</v>
      </c>
      <c r="B274" s="204" t="s">
        <v>799</v>
      </c>
      <c r="C274" s="214" t="s">
        <v>3227</v>
      </c>
      <c r="D274" s="204" t="s">
        <v>189</v>
      </c>
      <c r="E274" s="203">
        <v>40</v>
      </c>
      <c r="F274" s="1"/>
      <c r="G274" s="175">
        <f t="shared" si="13"/>
        <v>0</v>
      </c>
    </row>
    <row r="275" spans="1:10" ht="25.5" outlineLevel="1" x14ac:dyDescent="0.2">
      <c r="A275" s="204">
        <v>66</v>
      </c>
      <c r="B275" s="204" t="s">
        <v>800</v>
      </c>
      <c r="C275" s="214" t="s">
        <v>3226</v>
      </c>
      <c r="D275" s="204" t="s">
        <v>801</v>
      </c>
      <c r="E275" s="203">
        <v>1</v>
      </c>
      <c r="F275" s="1"/>
      <c r="G275" s="175">
        <f t="shared" ref="G275" si="14">E275*F275</f>
        <v>0</v>
      </c>
    </row>
    <row r="276" spans="1:10" ht="39" outlineLevel="1" thickBot="1" x14ac:dyDescent="0.25">
      <c r="A276" s="204">
        <v>67</v>
      </c>
      <c r="B276" s="204" t="s">
        <v>3224</v>
      </c>
      <c r="C276" s="203" t="s">
        <v>3225</v>
      </c>
      <c r="D276" s="204" t="s">
        <v>896</v>
      </c>
      <c r="E276" s="203">
        <v>1</v>
      </c>
      <c r="F276" s="1"/>
      <c r="G276" s="175">
        <f t="shared" ref="G276" si="15">E276*F276</f>
        <v>0</v>
      </c>
      <c r="J276" s="836">
        <v>42438</v>
      </c>
    </row>
    <row r="277" spans="1:10" ht="13.5" thickBot="1" x14ac:dyDescent="0.25">
      <c r="A277" s="205"/>
      <c r="B277" s="210"/>
      <c r="C277" s="215" t="str">
        <f>B206</f>
        <v>ZÁMEČNICKÉ  VÝROBKY</v>
      </c>
      <c r="D277" s="211" t="s">
        <v>240</v>
      </c>
      <c r="E277" s="210"/>
      <c r="F277" s="210"/>
      <c r="G277" s="207">
        <f>SUM(G209:G276)</f>
        <v>0</v>
      </c>
    </row>
    <row r="279" spans="1:10" outlineLevel="1" x14ac:dyDescent="0.2">
      <c r="A279" s="212"/>
      <c r="B279" s="213" t="s">
        <v>391</v>
      </c>
      <c r="C279" s="212"/>
      <c r="D279" s="212"/>
      <c r="E279" s="212"/>
      <c r="F279" s="212"/>
      <c r="G279" s="212"/>
    </row>
    <row r="280" spans="1:10" outlineLevel="1" x14ac:dyDescent="0.2">
      <c r="A280" s="887"/>
      <c r="B280" s="887"/>
      <c r="C280" s="887"/>
      <c r="D280" s="887"/>
      <c r="E280" s="887"/>
      <c r="F280" s="887"/>
      <c r="G280" s="887"/>
    </row>
    <row r="281" spans="1:10" ht="24" outlineLevel="1" x14ac:dyDescent="0.2">
      <c r="A281" s="201" t="s">
        <v>155</v>
      </c>
      <c r="B281" s="201" t="s">
        <v>109</v>
      </c>
      <c r="C281" s="202" t="s">
        <v>110</v>
      </c>
      <c r="D281" s="202"/>
      <c r="E281" s="202" t="s">
        <v>111</v>
      </c>
      <c r="F281" s="202" t="s">
        <v>112</v>
      </c>
      <c r="G281" s="202" t="s">
        <v>113</v>
      </c>
    </row>
    <row r="282" spans="1:10" ht="25.5" outlineLevel="1" x14ac:dyDescent="0.2">
      <c r="A282" s="204">
        <v>1</v>
      </c>
      <c r="B282" s="204" t="s">
        <v>361</v>
      </c>
      <c r="C282" s="214" t="s">
        <v>498</v>
      </c>
      <c r="D282" s="204" t="s">
        <v>239</v>
      </c>
      <c r="E282" s="203">
        <v>1.1499999999999999</v>
      </c>
      <c r="F282" s="1"/>
      <c r="G282" s="175">
        <f>E282*F282</f>
        <v>0</v>
      </c>
    </row>
    <row r="283" spans="1:10" ht="25.5" outlineLevel="1" x14ac:dyDescent="0.2">
      <c r="A283" s="204">
        <v>2</v>
      </c>
      <c r="B283" s="204" t="s">
        <v>363</v>
      </c>
      <c r="C283" s="214" t="s">
        <v>499</v>
      </c>
      <c r="D283" s="204" t="s">
        <v>239</v>
      </c>
      <c r="E283" s="203">
        <v>9.64</v>
      </c>
      <c r="F283" s="1"/>
      <c r="G283" s="175">
        <f t="shared" ref="G283:G318" si="16">E283*F283</f>
        <v>0</v>
      </c>
    </row>
    <row r="284" spans="1:10" ht="25.5" outlineLevel="1" x14ac:dyDescent="0.2">
      <c r="A284" s="204">
        <v>3</v>
      </c>
      <c r="B284" s="204" t="s">
        <v>364</v>
      </c>
      <c r="C284" s="214" t="s">
        <v>500</v>
      </c>
      <c r="D284" s="204" t="s">
        <v>239</v>
      </c>
      <c r="E284" s="203">
        <v>1</v>
      </c>
      <c r="F284" s="1"/>
      <c r="G284" s="175">
        <f t="shared" si="16"/>
        <v>0</v>
      </c>
    </row>
    <row r="285" spans="1:10" ht="38.25" outlineLevel="1" x14ac:dyDescent="0.2">
      <c r="A285" s="204">
        <v>4</v>
      </c>
      <c r="B285" s="204" t="s">
        <v>365</v>
      </c>
      <c r="C285" s="214" t="s">
        <v>501</v>
      </c>
      <c r="D285" s="204" t="s">
        <v>239</v>
      </c>
      <c r="E285" s="203">
        <v>34.799999999999997</v>
      </c>
      <c r="F285" s="1"/>
      <c r="G285" s="175">
        <f t="shared" si="16"/>
        <v>0</v>
      </c>
    </row>
    <row r="286" spans="1:10" ht="25.5" outlineLevel="1" x14ac:dyDescent="0.2">
      <c r="A286" s="204">
        <v>5</v>
      </c>
      <c r="B286" s="204" t="s">
        <v>366</v>
      </c>
      <c r="C286" s="214" t="s">
        <v>502</v>
      </c>
      <c r="D286" s="204" t="s">
        <v>239</v>
      </c>
      <c r="E286" s="203">
        <v>7.05</v>
      </c>
      <c r="F286" s="1"/>
      <c r="G286" s="175">
        <f t="shared" si="16"/>
        <v>0</v>
      </c>
    </row>
    <row r="287" spans="1:10" ht="25.5" outlineLevel="1" x14ac:dyDescent="0.2">
      <c r="A287" s="204">
        <v>6</v>
      </c>
      <c r="B287" s="204" t="s">
        <v>367</v>
      </c>
      <c r="C287" s="214" t="s">
        <v>503</v>
      </c>
      <c r="D287" s="204" t="s">
        <v>239</v>
      </c>
      <c r="E287" s="203">
        <v>1.61</v>
      </c>
      <c r="F287" s="1"/>
      <c r="G287" s="175">
        <f t="shared" si="16"/>
        <v>0</v>
      </c>
    </row>
    <row r="288" spans="1:10" ht="25.5" outlineLevel="1" x14ac:dyDescent="0.2">
      <c r="A288" s="204">
        <v>7</v>
      </c>
      <c r="B288" s="204" t="s">
        <v>368</v>
      </c>
      <c r="C288" s="214" t="s">
        <v>504</v>
      </c>
      <c r="D288" s="204" t="s">
        <v>239</v>
      </c>
      <c r="E288" s="203">
        <v>1.61</v>
      </c>
      <c r="F288" s="1"/>
      <c r="G288" s="175">
        <f t="shared" si="16"/>
        <v>0</v>
      </c>
    </row>
    <row r="289" spans="1:7" ht="63.75" outlineLevel="1" x14ac:dyDescent="0.2">
      <c r="A289" s="204">
        <v>8</v>
      </c>
      <c r="B289" s="204" t="s">
        <v>369</v>
      </c>
      <c r="C289" s="214" t="s">
        <v>505</v>
      </c>
      <c r="D289" s="204" t="s">
        <v>239</v>
      </c>
      <c r="E289" s="203">
        <v>3.06</v>
      </c>
      <c r="F289" s="1"/>
      <c r="G289" s="175">
        <f t="shared" si="16"/>
        <v>0</v>
      </c>
    </row>
    <row r="290" spans="1:7" ht="25.5" outlineLevel="1" x14ac:dyDescent="0.2">
      <c r="A290" s="204">
        <v>9</v>
      </c>
      <c r="B290" s="204" t="s">
        <v>370</v>
      </c>
      <c r="C290" s="214" t="s">
        <v>506</v>
      </c>
      <c r="D290" s="204" t="s">
        <v>239</v>
      </c>
      <c r="E290" s="203">
        <v>2.29</v>
      </c>
      <c r="F290" s="1"/>
      <c r="G290" s="175">
        <f t="shared" si="16"/>
        <v>0</v>
      </c>
    </row>
    <row r="291" spans="1:7" ht="25.5" outlineLevel="1" x14ac:dyDescent="0.2">
      <c r="A291" s="204">
        <v>10</v>
      </c>
      <c r="B291" s="204" t="s">
        <v>371</v>
      </c>
      <c r="C291" s="214" t="s">
        <v>507</v>
      </c>
      <c r="D291" s="204" t="s">
        <v>239</v>
      </c>
      <c r="E291" s="203">
        <v>1.8</v>
      </c>
      <c r="F291" s="1"/>
      <c r="G291" s="175">
        <f t="shared" si="16"/>
        <v>0</v>
      </c>
    </row>
    <row r="292" spans="1:7" ht="25.5" outlineLevel="1" x14ac:dyDescent="0.2">
      <c r="A292" s="204">
        <v>11</v>
      </c>
      <c r="B292" s="204" t="s">
        <v>372</v>
      </c>
      <c r="C292" s="214" t="s">
        <v>508</v>
      </c>
      <c r="D292" s="204" t="s">
        <v>239</v>
      </c>
      <c r="E292" s="203">
        <v>22.2</v>
      </c>
      <c r="F292" s="1"/>
      <c r="G292" s="175">
        <f t="shared" si="16"/>
        <v>0</v>
      </c>
    </row>
    <row r="293" spans="1:7" ht="25.5" outlineLevel="1" x14ac:dyDescent="0.2">
      <c r="A293" s="204">
        <v>12</v>
      </c>
      <c r="B293" s="204" t="s">
        <v>373</v>
      </c>
      <c r="C293" s="214" t="s">
        <v>509</v>
      </c>
      <c r="D293" s="204" t="s">
        <v>239</v>
      </c>
      <c r="E293" s="203">
        <v>18.899999999999999</v>
      </c>
      <c r="F293" s="1"/>
      <c r="G293" s="175">
        <f t="shared" si="16"/>
        <v>0</v>
      </c>
    </row>
    <row r="294" spans="1:7" ht="25.5" outlineLevel="1" x14ac:dyDescent="0.2">
      <c r="A294" s="204">
        <v>13</v>
      </c>
      <c r="B294" s="204" t="s">
        <v>374</v>
      </c>
      <c r="C294" s="214" t="s">
        <v>510</v>
      </c>
      <c r="D294" s="204" t="s">
        <v>239</v>
      </c>
      <c r="E294" s="203">
        <v>22.2</v>
      </c>
      <c r="F294" s="1"/>
      <c r="G294" s="175">
        <f t="shared" si="16"/>
        <v>0</v>
      </c>
    </row>
    <row r="295" spans="1:7" ht="25.5" outlineLevel="1" x14ac:dyDescent="0.2">
      <c r="A295" s="204">
        <v>14</v>
      </c>
      <c r="B295" s="204" t="s">
        <v>375</v>
      </c>
      <c r="C295" s="214" t="s">
        <v>511</v>
      </c>
      <c r="D295" s="204" t="s">
        <v>239</v>
      </c>
      <c r="E295" s="203">
        <v>18.899999999999999</v>
      </c>
      <c r="F295" s="1"/>
      <c r="G295" s="175">
        <f t="shared" si="16"/>
        <v>0</v>
      </c>
    </row>
    <row r="296" spans="1:7" ht="38.25" outlineLevel="1" x14ac:dyDescent="0.2">
      <c r="A296" s="204">
        <v>15</v>
      </c>
      <c r="B296" s="204" t="s">
        <v>377</v>
      </c>
      <c r="C296" s="214" t="s">
        <v>512</v>
      </c>
      <c r="D296" s="204" t="s">
        <v>189</v>
      </c>
      <c r="E296" s="203">
        <v>1</v>
      </c>
      <c r="F296" s="1"/>
      <c r="G296" s="175">
        <f t="shared" si="16"/>
        <v>0</v>
      </c>
    </row>
    <row r="297" spans="1:7" ht="25.5" outlineLevel="1" x14ac:dyDescent="0.2">
      <c r="A297" s="204">
        <v>16</v>
      </c>
      <c r="B297" s="204" t="s">
        <v>376</v>
      </c>
      <c r="C297" s="214" t="s">
        <v>513</v>
      </c>
      <c r="D297" s="204" t="s">
        <v>239</v>
      </c>
      <c r="E297" s="203">
        <v>69</v>
      </c>
      <c r="F297" s="1"/>
      <c r="G297" s="175">
        <f t="shared" si="16"/>
        <v>0</v>
      </c>
    </row>
    <row r="298" spans="1:7" ht="25.5" outlineLevel="1" x14ac:dyDescent="0.2">
      <c r="A298" s="204">
        <v>17</v>
      </c>
      <c r="B298" s="204" t="s">
        <v>378</v>
      </c>
      <c r="C298" s="214" t="s">
        <v>514</v>
      </c>
      <c r="D298" s="204" t="s">
        <v>239</v>
      </c>
      <c r="E298" s="203">
        <v>13.5</v>
      </c>
      <c r="F298" s="1"/>
      <c r="G298" s="175">
        <f t="shared" si="16"/>
        <v>0</v>
      </c>
    </row>
    <row r="299" spans="1:7" ht="28.9" customHeight="1" outlineLevel="1" x14ac:dyDescent="0.2">
      <c r="A299" s="204">
        <v>18</v>
      </c>
      <c r="B299" s="204" t="s">
        <v>379</v>
      </c>
      <c r="C299" s="214" t="s">
        <v>515</v>
      </c>
      <c r="D299" s="204" t="s">
        <v>239</v>
      </c>
      <c r="E299" s="203">
        <v>21</v>
      </c>
      <c r="F299" s="1"/>
      <c r="G299" s="175">
        <f t="shared" si="16"/>
        <v>0</v>
      </c>
    </row>
    <row r="300" spans="1:7" ht="38.25" outlineLevel="1" x14ac:dyDescent="0.2">
      <c r="A300" s="204">
        <v>19</v>
      </c>
      <c r="B300" s="204" t="s">
        <v>380</v>
      </c>
      <c r="C300" s="214" t="s">
        <v>516</v>
      </c>
      <c r="D300" s="204" t="s">
        <v>239</v>
      </c>
      <c r="E300" s="203">
        <v>121.6</v>
      </c>
      <c r="F300" s="1"/>
      <c r="G300" s="175">
        <f t="shared" si="16"/>
        <v>0</v>
      </c>
    </row>
    <row r="301" spans="1:7" ht="38.25" outlineLevel="1" x14ac:dyDescent="0.2">
      <c r="A301" s="204">
        <v>20</v>
      </c>
      <c r="B301" s="204" t="s">
        <v>398</v>
      </c>
      <c r="C301" s="214" t="s">
        <v>517</v>
      </c>
      <c r="D301" s="204" t="s">
        <v>239</v>
      </c>
      <c r="E301" s="203">
        <v>33.700000000000003</v>
      </c>
      <c r="F301" s="1"/>
      <c r="G301" s="175">
        <f t="shared" si="16"/>
        <v>0</v>
      </c>
    </row>
    <row r="302" spans="1:7" outlineLevel="1" x14ac:dyDescent="0.2">
      <c r="A302" s="204">
        <v>21</v>
      </c>
      <c r="B302" s="204" t="s">
        <v>381</v>
      </c>
      <c r="C302" s="214" t="s">
        <v>518</v>
      </c>
      <c r="D302" s="204" t="s">
        <v>189</v>
      </c>
      <c r="E302" s="203">
        <v>2</v>
      </c>
      <c r="F302" s="1"/>
      <c r="G302" s="175">
        <f t="shared" si="16"/>
        <v>0</v>
      </c>
    </row>
    <row r="303" spans="1:7" outlineLevel="1" x14ac:dyDescent="0.2">
      <c r="A303" s="204">
        <v>22</v>
      </c>
      <c r="B303" s="204" t="s">
        <v>382</v>
      </c>
      <c r="C303" s="214" t="s">
        <v>519</v>
      </c>
      <c r="D303" s="204" t="s">
        <v>189</v>
      </c>
      <c r="E303" s="203">
        <v>1</v>
      </c>
      <c r="F303" s="1"/>
      <c r="G303" s="175">
        <f t="shared" si="16"/>
        <v>0</v>
      </c>
    </row>
    <row r="304" spans="1:7" ht="38.25" outlineLevel="1" x14ac:dyDescent="0.2">
      <c r="A304" s="204">
        <v>23</v>
      </c>
      <c r="B304" s="204" t="s">
        <v>383</v>
      </c>
      <c r="C304" s="214" t="s">
        <v>520</v>
      </c>
      <c r="D304" s="204" t="s">
        <v>239</v>
      </c>
      <c r="E304" s="203">
        <v>40.4</v>
      </c>
      <c r="F304" s="1"/>
      <c r="G304" s="175">
        <f t="shared" si="16"/>
        <v>0</v>
      </c>
    </row>
    <row r="305" spans="1:7" ht="25.5" outlineLevel="1" x14ac:dyDescent="0.2">
      <c r="A305" s="204">
        <v>24</v>
      </c>
      <c r="B305" s="204" t="s">
        <v>384</v>
      </c>
      <c r="C305" s="214" t="s">
        <v>521</v>
      </c>
      <c r="D305" s="204" t="s">
        <v>239</v>
      </c>
      <c r="E305" s="203">
        <v>13.6</v>
      </c>
      <c r="F305" s="1"/>
      <c r="G305" s="175">
        <f t="shared" si="16"/>
        <v>0</v>
      </c>
    </row>
    <row r="306" spans="1:7" ht="25.5" outlineLevel="1" x14ac:dyDescent="0.2">
      <c r="A306" s="204">
        <v>25</v>
      </c>
      <c r="B306" s="204" t="s">
        <v>385</v>
      </c>
      <c r="C306" s="214" t="s">
        <v>522</v>
      </c>
      <c r="D306" s="204" t="s">
        <v>189</v>
      </c>
      <c r="E306" s="203">
        <v>1</v>
      </c>
      <c r="F306" s="1"/>
      <c r="G306" s="175">
        <f t="shared" si="16"/>
        <v>0</v>
      </c>
    </row>
    <row r="307" spans="1:7" ht="25.5" outlineLevel="1" x14ac:dyDescent="0.2">
      <c r="A307" s="204">
        <v>26</v>
      </c>
      <c r="B307" s="204" t="s">
        <v>386</v>
      </c>
      <c r="C307" s="214" t="s">
        <v>523</v>
      </c>
      <c r="D307" s="204" t="s">
        <v>189</v>
      </c>
      <c r="E307" s="203">
        <v>1</v>
      </c>
      <c r="F307" s="1"/>
      <c r="G307" s="175">
        <f t="shared" si="16"/>
        <v>0</v>
      </c>
    </row>
    <row r="308" spans="1:7" ht="63.75" outlineLevel="1" x14ac:dyDescent="0.2">
      <c r="A308" s="204">
        <v>27</v>
      </c>
      <c r="B308" s="204" t="s">
        <v>387</v>
      </c>
      <c r="C308" s="214" t="s">
        <v>524</v>
      </c>
      <c r="D308" s="204" t="s">
        <v>239</v>
      </c>
      <c r="E308" s="203">
        <v>25</v>
      </c>
      <c r="F308" s="1"/>
      <c r="G308" s="175">
        <f t="shared" si="16"/>
        <v>0</v>
      </c>
    </row>
    <row r="309" spans="1:7" ht="38.25" outlineLevel="1" x14ac:dyDescent="0.2">
      <c r="A309" s="204">
        <v>28</v>
      </c>
      <c r="B309" s="204" t="s">
        <v>388</v>
      </c>
      <c r="C309" s="214" t="s">
        <v>525</v>
      </c>
      <c r="D309" s="204" t="s">
        <v>189</v>
      </c>
      <c r="E309" s="203">
        <v>1</v>
      </c>
      <c r="F309" s="1"/>
      <c r="G309" s="175">
        <f t="shared" si="16"/>
        <v>0</v>
      </c>
    </row>
    <row r="310" spans="1:7" ht="25.5" outlineLevel="1" x14ac:dyDescent="0.2">
      <c r="A310" s="204">
        <v>29</v>
      </c>
      <c r="B310" s="204" t="s">
        <v>389</v>
      </c>
      <c r="C310" s="214" t="s">
        <v>526</v>
      </c>
      <c r="D310" s="204" t="s">
        <v>239</v>
      </c>
      <c r="E310" s="203">
        <v>7</v>
      </c>
      <c r="F310" s="1"/>
      <c r="G310" s="175">
        <f t="shared" si="16"/>
        <v>0</v>
      </c>
    </row>
    <row r="311" spans="1:7" ht="25.5" outlineLevel="1" x14ac:dyDescent="0.2">
      <c r="A311" s="204">
        <v>30</v>
      </c>
      <c r="B311" s="204" t="s">
        <v>362</v>
      </c>
      <c r="C311" s="214" t="s">
        <v>527</v>
      </c>
      <c r="D311" s="204" t="s">
        <v>239</v>
      </c>
      <c r="E311" s="203">
        <v>7</v>
      </c>
      <c r="F311" s="1"/>
      <c r="G311" s="175">
        <f t="shared" si="16"/>
        <v>0</v>
      </c>
    </row>
    <row r="312" spans="1:7" ht="25.5" outlineLevel="1" x14ac:dyDescent="0.2">
      <c r="A312" s="204">
        <v>31</v>
      </c>
      <c r="B312" s="204" t="s">
        <v>390</v>
      </c>
      <c r="C312" s="214" t="s">
        <v>528</v>
      </c>
      <c r="D312" s="204" t="s">
        <v>239</v>
      </c>
      <c r="E312" s="203">
        <v>14.2</v>
      </c>
      <c r="F312" s="1"/>
      <c r="G312" s="175">
        <f t="shared" si="16"/>
        <v>0</v>
      </c>
    </row>
    <row r="313" spans="1:7" ht="38.25" outlineLevel="1" x14ac:dyDescent="0.2">
      <c r="A313" s="204">
        <v>32</v>
      </c>
      <c r="B313" s="204" t="s">
        <v>788</v>
      </c>
      <c r="C313" s="214" t="s">
        <v>793</v>
      </c>
      <c r="D313" s="204" t="s">
        <v>239</v>
      </c>
      <c r="E313" s="203">
        <v>2</v>
      </c>
      <c r="F313" s="1"/>
      <c r="G313" s="175">
        <f t="shared" si="16"/>
        <v>0</v>
      </c>
    </row>
    <row r="314" spans="1:7" outlineLevel="1" x14ac:dyDescent="0.2">
      <c r="A314" s="204">
        <v>33</v>
      </c>
      <c r="B314" s="204" t="s">
        <v>789</v>
      </c>
      <c r="C314" s="214" t="s">
        <v>794</v>
      </c>
      <c r="D314" s="204" t="s">
        <v>189</v>
      </c>
      <c r="E314" s="203">
        <v>1</v>
      </c>
      <c r="F314" s="1"/>
      <c r="G314" s="175">
        <f t="shared" si="16"/>
        <v>0</v>
      </c>
    </row>
    <row r="315" spans="1:7" ht="38.25" outlineLevel="1" x14ac:dyDescent="0.2">
      <c r="A315" s="204">
        <v>34</v>
      </c>
      <c r="B315" s="204" t="s">
        <v>790</v>
      </c>
      <c r="C315" s="214" t="s">
        <v>795</v>
      </c>
      <c r="D315" s="204" t="s">
        <v>189</v>
      </c>
      <c r="E315" s="203">
        <v>1</v>
      </c>
      <c r="F315" s="1"/>
      <c r="G315" s="175">
        <f t="shared" si="16"/>
        <v>0</v>
      </c>
    </row>
    <row r="316" spans="1:7" ht="25.5" outlineLevel="1" x14ac:dyDescent="0.2">
      <c r="A316" s="204">
        <v>35</v>
      </c>
      <c r="B316" s="204" t="s">
        <v>791</v>
      </c>
      <c r="C316" s="214" t="s">
        <v>796</v>
      </c>
      <c r="D316" s="204" t="s">
        <v>238</v>
      </c>
      <c r="E316" s="203">
        <v>3.4</v>
      </c>
      <c r="F316" s="1"/>
      <c r="G316" s="175">
        <f t="shared" si="16"/>
        <v>0</v>
      </c>
    </row>
    <row r="317" spans="1:7" ht="25.5" outlineLevel="1" x14ac:dyDescent="0.2">
      <c r="A317" s="204">
        <v>36</v>
      </c>
      <c r="B317" s="204" t="s">
        <v>792</v>
      </c>
      <c r="C317" s="214" t="s">
        <v>797</v>
      </c>
      <c r="D317" s="204" t="s">
        <v>238</v>
      </c>
      <c r="E317" s="203">
        <v>0.9</v>
      </c>
      <c r="F317" s="1"/>
      <c r="G317" s="175">
        <f t="shared" si="16"/>
        <v>0</v>
      </c>
    </row>
    <row r="318" spans="1:7" ht="13.5" outlineLevel="1" thickBot="1" x14ac:dyDescent="0.25">
      <c r="A318" s="204">
        <v>37</v>
      </c>
      <c r="B318" s="204"/>
      <c r="C318" s="214"/>
      <c r="D318" s="204"/>
      <c r="E318" s="203"/>
      <c r="F318" s="1"/>
      <c r="G318" s="175">
        <f t="shared" si="16"/>
        <v>0</v>
      </c>
    </row>
    <row r="319" spans="1:7" ht="13.5" thickBot="1" x14ac:dyDescent="0.25">
      <c r="A319" s="205"/>
      <c r="B319" s="210"/>
      <c r="C319" s="215" t="str">
        <f>B279</f>
        <v>KLEMPÍŘSKÉ  VÝROBKY</v>
      </c>
      <c r="D319" s="211" t="s">
        <v>240</v>
      </c>
      <c r="E319" s="210"/>
      <c r="F319" s="210"/>
      <c r="G319" s="207">
        <f>SUM(G282:G318)</f>
        <v>0</v>
      </c>
    </row>
    <row r="322" spans="3:7" x14ac:dyDescent="0.2">
      <c r="C322" s="778" t="s">
        <v>2491</v>
      </c>
      <c r="D322" s="779"/>
      <c r="E322" s="779"/>
      <c r="F322" s="779"/>
      <c r="G322" s="780">
        <f>G58+G100+G116+G161+G204+G277+G319</f>
        <v>0</v>
      </c>
    </row>
  </sheetData>
  <mergeCells count="8">
    <mergeCell ref="A280:G280"/>
    <mergeCell ref="A164:G164"/>
    <mergeCell ref="A207:G207"/>
    <mergeCell ref="A1:G1"/>
    <mergeCell ref="A3:G3"/>
    <mergeCell ref="A61:G61"/>
    <mergeCell ref="A103:G103"/>
    <mergeCell ref="A119:G119"/>
  </mergeCells>
  <printOptions gridLines="1"/>
  <pageMargins left="0.70866141732283472" right="0.70866141732283472" top="0.78740157480314965" bottom="0.78740157480314965" header="0.31496062992125984" footer="0.31496062992125984"/>
  <pageSetup paperSize="9" scale="76" fitToHeight="0" orientation="portrait" blackAndWhite="1" verticalDpi="4294967293" r:id="rId1"/>
  <headerFooter>
    <oddHeader>&amp;A</oddHeader>
    <oddFooter>Stránka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M536"/>
  <sheetViews>
    <sheetView tabSelected="1" workbookViewId="0">
      <pane ySplit="3" topLeftCell="A208" activePane="bottomLeft" state="frozen"/>
      <selection pane="bottomLeft" activeCell="D213" sqref="D213"/>
    </sheetView>
  </sheetViews>
  <sheetFormatPr defaultRowHeight="14.25" customHeight="1" x14ac:dyDescent="0.2"/>
  <cols>
    <col min="1" max="1" width="4.7109375" customWidth="1"/>
    <col min="2" max="2" width="12.7109375" customWidth="1"/>
    <col min="3" max="3" width="48.7109375" customWidth="1"/>
    <col min="4" max="4" width="10.7109375" customWidth="1"/>
    <col min="5" max="5" width="5.7109375" style="352" customWidth="1"/>
    <col min="6" max="10" width="12.28515625" customWidth="1"/>
    <col min="11" max="11" width="17.7109375" customWidth="1"/>
    <col min="12" max="12" width="11.7109375" customWidth="1"/>
    <col min="13" max="13" width="14.7109375" customWidth="1"/>
    <col min="257" max="257" width="4.7109375" customWidth="1"/>
    <col min="258" max="258" width="12.7109375" customWidth="1"/>
    <col min="259" max="259" width="48.7109375" customWidth="1"/>
    <col min="260" max="260" width="10.7109375" customWidth="1"/>
    <col min="261" max="261" width="5.7109375" customWidth="1"/>
    <col min="262" max="266" width="12.28515625" customWidth="1"/>
    <col min="267" max="267" width="17.7109375" customWidth="1"/>
    <col min="268" max="268" width="11.7109375" customWidth="1"/>
    <col min="269" max="269" width="14.7109375" customWidth="1"/>
    <col min="513" max="513" width="4.7109375" customWidth="1"/>
    <col min="514" max="514" width="12.7109375" customWidth="1"/>
    <col min="515" max="515" width="48.7109375" customWidth="1"/>
    <col min="516" max="516" width="10.7109375" customWidth="1"/>
    <col min="517" max="517" width="5.7109375" customWidth="1"/>
    <col min="518" max="522" width="12.28515625" customWidth="1"/>
    <col min="523" max="523" width="17.7109375" customWidth="1"/>
    <col min="524" max="524" width="11.7109375" customWidth="1"/>
    <col min="525" max="525" width="14.7109375" customWidth="1"/>
    <col min="769" max="769" width="4.7109375" customWidth="1"/>
    <col min="770" max="770" width="12.7109375" customWidth="1"/>
    <col min="771" max="771" width="48.7109375" customWidth="1"/>
    <col min="772" max="772" width="10.7109375" customWidth="1"/>
    <col min="773" max="773" width="5.7109375" customWidth="1"/>
    <col min="774" max="778" width="12.28515625" customWidth="1"/>
    <col min="779" max="779" width="17.7109375" customWidth="1"/>
    <col min="780" max="780" width="11.7109375" customWidth="1"/>
    <col min="781" max="781" width="14.7109375" customWidth="1"/>
    <col min="1025" max="1025" width="4.7109375" customWidth="1"/>
    <col min="1026" max="1026" width="12.7109375" customWidth="1"/>
    <col min="1027" max="1027" width="48.7109375" customWidth="1"/>
    <col min="1028" max="1028" width="10.7109375" customWidth="1"/>
    <col min="1029" max="1029" width="5.7109375" customWidth="1"/>
    <col min="1030" max="1034" width="12.28515625" customWidth="1"/>
    <col min="1035" max="1035" width="17.7109375" customWidth="1"/>
    <col min="1036" max="1036" width="11.7109375" customWidth="1"/>
    <col min="1037" max="1037" width="14.7109375" customWidth="1"/>
    <col min="1281" max="1281" width="4.7109375" customWidth="1"/>
    <col min="1282" max="1282" width="12.7109375" customWidth="1"/>
    <col min="1283" max="1283" width="48.7109375" customWidth="1"/>
    <col min="1284" max="1284" width="10.7109375" customWidth="1"/>
    <col min="1285" max="1285" width="5.7109375" customWidth="1"/>
    <col min="1286" max="1290" width="12.28515625" customWidth="1"/>
    <col min="1291" max="1291" width="17.7109375" customWidth="1"/>
    <col min="1292" max="1292" width="11.7109375" customWidth="1"/>
    <col min="1293" max="1293" width="14.7109375" customWidth="1"/>
    <col min="1537" max="1537" width="4.7109375" customWidth="1"/>
    <col min="1538" max="1538" width="12.7109375" customWidth="1"/>
    <col min="1539" max="1539" width="48.7109375" customWidth="1"/>
    <col min="1540" max="1540" width="10.7109375" customWidth="1"/>
    <col min="1541" max="1541" width="5.7109375" customWidth="1"/>
    <col min="1542" max="1546" width="12.28515625" customWidth="1"/>
    <col min="1547" max="1547" width="17.7109375" customWidth="1"/>
    <col min="1548" max="1548" width="11.7109375" customWidth="1"/>
    <col min="1549" max="1549" width="14.7109375" customWidth="1"/>
    <col min="1793" max="1793" width="4.7109375" customWidth="1"/>
    <col min="1794" max="1794" width="12.7109375" customWidth="1"/>
    <col min="1795" max="1795" width="48.7109375" customWidth="1"/>
    <col min="1796" max="1796" width="10.7109375" customWidth="1"/>
    <col min="1797" max="1797" width="5.7109375" customWidth="1"/>
    <col min="1798" max="1802" width="12.28515625" customWidth="1"/>
    <col min="1803" max="1803" width="17.7109375" customWidth="1"/>
    <col min="1804" max="1804" width="11.7109375" customWidth="1"/>
    <col min="1805" max="1805" width="14.7109375" customWidth="1"/>
    <col min="2049" max="2049" width="4.7109375" customWidth="1"/>
    <col min="2050" max="2050" width="12.7109375" customWidth="1"/>
    <col min="2051" max="2051" width="48.7109375" customWidth="1"/>
    <col min="2052" max="2052" width="10.7109375" customWidth="1"/>
    <col min="2053" max="2053" width="5.7109375" customWidth="1"/>
    <col min="2054" max="2058" width="12.28515625" customWidth="1"/>
    <col min="2059" max="2059" width="17.7109375" customWidth="1"/>
    <col min="2060" max="2060" width="11.7109375" customWidth="1"/>
    <col min="2061" max="2061" width="14.7109375" customWidth="1"/>
    <col min="2305" max="2305" width="4.7109375" customWidth="1"/>
    <col min="2306" max="2306" width="12.7109375" customWidth="1"/>
    <col min="2307" max="2307" width="48.7109375" customWidth="1"/>
    <col min="2308" max="2308" width="10.7109375" customWidth="1"/>
    <col min="2309" max="2309" width="5.7109375" customWidth="1"/>
    <col min="2310" max="2314" width="12.28515625" customWidth="1"/>
    <col min="2315" max="2315" width="17.7109375" customWidth="1"/>
    <col min="2316" max="2316" width="11.7109375" customWidth="1"/>
    <col min="2317" max="2317" width="14.7109375" customWidth="1"/>
    <col min="2561" max="2561" width="4.7109375" customWidth="1"/>
    <col min="2562" max="2562" width="12.7109375" customWidth="1"/>
    <col min="2563" max="2563" width="48.7109375" customWidth="1"/>
    <col min="2564" max="2564" width="10.7109375" customWidth="1"/>
    <col min="2565" max="2565" width="5.7109375" customWidth="1"/>
    <col min="2566" max="2570" width="12.28515625" customWidth="1"/>
    <col min="2571" max="2571" width="17.7109375" customWidth="1"/>
    <col min="2572" max="2572" width="11.7109375" customWidth="1"/>
    <col min="2573" max="2573" width="14.7109375" customWidth="1"/>
    <col min="2817" max="2817" width="4.7109375" customWidth="1"/>
    <col min="2818" max="2818" width="12.7109375" customWidth="1"/>
    <col min="2819" max="2819" width="48.7109375" customWidth="1"/>
    <col min="2820" max="2820" width="10.7109375" customWidth="1"/>
    <col min="2821" max="2821" width="5.7109375" customWidth="1"/>
    <col min="2822" max="2826" width="12.28515625" customWidth="1"/>
    <col min="2827" max="2827" width="17.7109375" customWidth="1"/>
    <col min="2828" max="2828" width="11.7109375" customWidth="1"/>
    <col min="2829" max="2829" width="14.7109375" customWidth="1"/>
    <col min="3073" max="3073" width="4.7109375" customWidth="1"/>
    <col min="3074" max="3074" width="12.7109375" customWidth="1"/>
    <col min="3075" max="3075" width="48.7109375" customWidth="1"/>
    <col min="3076" max="3076" width="10.7109375" customWidth="1"/>
    <col min="3077" max="3077" width="5.7109375" customWidth="1"/>
    <col min="3078" max="3082" width="12.28515625" customWidth="1"/>
    <col min="3083" max="3083" width="17.7109375" customWidth="1"/>
    <col min="3084" max="3084" width="11.7109375" customWidth="1"/>
    <col min="3085" max="3085" width="14.7109375" customWidth="1"/>
    <col min="3329" max="3329" width="4.7109375" customWidth="1"/>
    <col min="3330" max="3330" width="12.7109375" customWidth="1"/>
    <col min="3331" max="3331" width="48.7109375" customWidth="1"/>
    <col min="3332" max="3332" width="10.7109375" customWidth="1"/>
    <col min="3333" max="3333" width="5.7109375" customWidth="1"/>
    <col min="3334" max="3338" width="12.28515625" customWidth="1"/>
    <col min="3339" max="3339" width="17.7109375" customWidth="1"/>
    <col min="3340" max="3340" width="11.7109375" customWidth="1"/>
    <col min="3341" max="3341" width="14.7109375" customWidth="1"/>
    <col min="3585" max="3585" width="4.7109375" customWidth="1"/>
    <col min="3586" max="3586" width="12.7109375" customWidth="1"/>
    <col min="3587" max="3587" width="48.7109375" customWidth="1"/>
    <col min="3588" max="3588" width="10.7109375" customWidth="1"/>
    <col min="3589" max="3589" width="5.7109375" customWidth="1"/>
    <col min="3590" max="3594" width="12.28515625" customWidth="1"/>
    <col min="3595" max="3595" width="17.7109375" customWidth="1"/>
    <col min="3596" max="3596" width="11.7109375" customWidth="1"/>
    <col min="3597" max="3597" width="14.7109375" customWidth="1"/>
    <col min="3841" max="3841" width="4.7109375" customWidth="1"/>
    <col min="3842" max="3842" width="12.7109375" customWidth="1"/>
    <col min="3843" max="3843" width="48.7109375" customWidth="1"/>
    <col min="3844" max="3844" width="10.7109375" customWidth="1"/>
    <col min="3845" max="3845" width="5.7109375" customWidth="1"/>
    <col min="3846" max="3850" width="12.28515625" customWidth="1"/>
    <col min="3851" max="3851" width="17.7109375" customWidth="1"/>
    <col min="3852" max="3852" width="11.7109375" customWidth="1"/>
    <col min="3853" max="3853" width="14.7109375" customWidth="1"/>
    <col min="4097" max="4097" width="4.7109375" customWidth="1"/>
    <col min="4098" max="4098" width="12.7109375" customWidth="1"/>
    <col min="4099" max="4099" width="48.7109375" customWidth="1"/>
    <col min="4100" max="4100" width="10.7109375" customWidth="1"/>
    <col min="4101" max="4101" width="5.7109375" customWidth="1"/>
    <col min="4102" max="4106" width="12.28515625" customWidth="1"/>
    <col min="4107" max="4107" width="17.7109375" customWidth="1"/>
    <col min="4108" max="4108" width="11.7109375" customWidth="1"/>
    <col min="4109" max="4109" width="14.7109375" customWidth="1"/>
    <col min="4353" max="4353" width="4.7109375" customWidth="1"/>
    <col min="4354" max="4354" width="12.7109375" customWidth="1"/>
    <col min="4355" max="4355" width="48.7109375" customWidth="1"/>
    <col min="4356" max="4356" width="10.7109375" customWidth="1"/>
    <col min="4357" max="4357" width="5.7109375" customWidth="1"/>
    <col min="4358" max="4362" width="12.28515625" customWidth="1"/>
    <col min="4363" max="4363" width="17.7109375" customWidth="1"/>
    <col min="4364" max="4364" width="11.7109375" customWidth="1"/>
    <col min="4365" max="4365" width="14.7109375" customWidth="1"/>
    <col min="4609" max="4609" width="4.7109375" customWidth="1"/>
    <col min="4610" max="4610" width="12.7109375" customWidth="1"/>
    <col min="4611" max="4611" width="48.7109375" customWidth="1"/>
    <col min="4612" max="4612" width="10.7109375" customWidth="1"/>
    <col min="4613" max="4613" width="5.7109375" customWidth="1"/>
    <col min="4614" max="4618" width="12.28515625" customWidth="1"/>
    <col min="4619" max="4619" width="17.7109375" customWidth="1"/>
    <col min="4620" max="4620" width="11.7109375" customWidth="1"/>
    <col min="4621" max="4621" width="14.7109375" customWidth="1"/>
    <col min="4865" max="4865" width="4.7109375" customWidth="1"/>
    <col min="4866" max="4866" width="12.7109375" customWidth="1"/>
    <col min="4867" max="4867" width="48.7109375" customWidth="1"/>
    <col min="4868" max="4868" width="10.7109375" customWidth="1"/>
    <col min="4869" max="4869" width="5.7109375" customWidth="1"/>
    <col min="4870" max="4874" width="12.28515625" customWidth="1"/>
    <col min="4875" max="4875" width="17.7109375" customWidth="1"/>
    <col min="4876" max="4876" width="11.7109375" customWidth="1"/>
    <col min="4877" max="4877" width="14.7109375" customWidth="1"/>
    <col min="5121" max="5121" width="4.7109375" customWidth="1"/>
    <col min="5122" max="5122" width="12.7109375" customWidth="1"/>
    <col min="5123" max="5123" width="48.7109375" customWidth="1"/>
    <col min="5124" max="5124" width="10.7109375" customWidth="1"/>
    <col min="5125" max="5125" width="5.7109375" customWidth="1"/>
    <col min="5126" max="5130" width="12.28515625" customWidth="1"/>
    <col min="5131" max="5131" width="17.7109375" customWidth="1"/>
    <col min="5132" max="5132" width="11.7109375" customWidth="1"/>
    <col min="5133" max="5133" width="14.7109375" customWidth="1"/>
    <col min="5377" max="5377" width="4.7109375" customWidth="1"/>
    <col min="5378" max="5378" width="12.7109375" customWidth="1"/>
    <col min="5379" max="5379" width="48.7109375" customWidth="1"/>
    <col min="5380" max="5380" width="10.7109375" customWidth="1"/>
    <col min="5381" max="5381" width="5.7109375" customWidth="1"/>
    <col min="5382" max="5386" width="12.28515625" customWidth="1"/>
    <col min="5387" max="5387" width="17.7109375" customWidth="1"/>
    <col min="5388" max="5388" width="11.7109375" customWidth="1"/>
    <col min="5389" max="5389" width="14.7109375" customWidth="1"/>
    <col min="5633" max="5633" width="4.7109375" customWidth="1"/>
    <col min="5634" max="5634" width="12.7109375" customWidth="1"/>
    <col min="5635" max="5635" width="48.7109375" customWidth="1"/>
    <col min="5636" max="5636" width="10.7109375" customWidth="1"/>
    <col min="5637" max="5637" width="5.7109375" customWidth="1"/>
    <col min="5638" max="5642" width="12.28515625" customWidth="1"/>
    <col min="5643" max="5643" width="17.7109375" customWidth="1"/>
    <col min="5644" max="5644" width="11.7109375" customWidth="1"/>
    <col min="5645" max="5645" width="14.7109375" customWidth="1"/>
    <col min="5889" max="5889" width="4.7109375" customWidth="1"/>
    <col min="5890" max="5890" width="12.7109375" customWidth="1"/>
    <col min="5891" max="5891" width="48.7109375" customWidth="1"/>
    <col min="5892" max="5892" width="10.7109375" customWidth="1"/>
    <col min="5893" max="5893" width="5.7109375" customWidth="1"/>
    <col min="5894" max="5898" width="12.28515625" customWidth="1"/>
    <col min="5899" max="5899" width="17.7109375" customWidth="1"/>
    <col min="5900" max="5900" width="11.7109375" customWidth="1"/>
    <col min="5901" max="5901" width="14.7109375" customWidth="1"/>
    <col min="6145" max="6145" width="4.7109375" customWidth="1"/>
    <col min="6146" max="6146" width="12.7109375" customWidth="1"/>
    <col min="6147" max="6147" width="48.7109375" customWidth="1"/>
    <col min="6148" max="6148" width="10.7109375" customWidth="1"/>
    <col min="6149" max="6149" width="5.7109375" customWidth="1"/>
    <col min="6150" max="6154" width="12.28515625" customWidth="1"/>
    <col min="6155" max="6155" width="17.7109375" customWidth="1"/>
    <col min="6156" max="6156" width="11.7109375" customWidth="1"/>
    <col min="6157" max="6157" width="14.7109375" customWidth="1"/>
    <col min="6401" max="6401" width="4.7109375" customWidth="1"/>
    <col min="6402" max="6402" width="12.7109375" customWidth="1"/>
    <col min="6403" max="6403" width="48.7109375" customWidth="1"/>
    <col min="6404" max="6404" width="10.7109375" customWidth="1"/>
    <col min="6405" max="6405" width="5.7109375" customWidth="1"/>
    <col min="6406" max="6410" width="12.28515625" customWidth="1"/>
    <col min="6411" max="6411" width="17.7109375" customWidth="1"/>
    <col min="6412" max="6412" width="11.7109375" customWidth="1"/>
    <col min="6413" max="6413" width="14.7109375" customWidth="1"/>
    <col min="6657" max="6657" width="4.7109375" customWidth="1"/>
    <col min="6658" max="6658" width="12.7109375" customWidth="1"/>
    <col min="6659" max="6659" width="48.7109375" customWidth="1"/>
    <col min="6660" max="6660" width="10.7109375" customWidth="1"/>
    <col min="6661" max="6661" width="5.7109375" customWidth="1"/>
    <col min="6662" max="6666" width="12.28515625" customWidth="1"/>
    <col min="6667" max="6667" width="17.7109375" customWidth="1"/>
    <col min="6668" max="6668" width="11.7109375" customWidth="1"/>
    <col min="6669" max="6669" width="14.7109375" customWidth="1"/>
    <col min="6913" max="6913" width="4.7109375" customWidth="1"/>
    <col min="6914" max="6914" width="12.7109375" customWidth="1"/>
    <col min="6915" max="6915" width="48.7109375" customWidth="1"/>
    <col min="6916" max="6916" width="10.7109375" customWidth="1"/>
    <col min="6917" max="6917" width="5.7109375" customWidth="1"/>
    <col min="6918" max="6922" width="12.28515625" customWidth="1"/>
    <col min="6923" max="6923" width="17.7109375" customWidth="1"/>
    <col min="6924" max="6924" width="11.7109375" customWidth="1"/>
    <col min="6925" max="6925" width="14.7109375" customWidth="1"/>
    <col min="7169" max="7169" width="4.7109375" customWidth="1"/>
    <col min="7170" max="7170" width="12.7109375" customWidth="1"/>
    <col min="7171" max="7171" width="48.7109375" customWidth="1"/>
    <col min="7172" max="7172" width="10.7109375" customWidth="1"/>
    <col min="7173" max="7173" width="5.7109375" customWidth="1"/>
    <col min="7174" max="7178" width="12.28515625" customWidth="1"/>
    <col min="7179" max="7179" width="17.7109375" customWidth="1"/>
    <col min="7180" max="7180" width="11.7109375" customWidth="1"/>
    <col min="7181" max="7181" width="14.7109375" customWidth="1"/>
    <col min="7425" max="7425" width="4.7109375" customWidth="1"/>
    <col min="7426" max="7426" width="12.7109375" customWidth="1"/>
    <col min="7427" max="7427" width="48.7109375" customWidth="1"/>
    <col min="7428" max="7428" width="10.7109375" customWidth="1"/>
    <col min="7429" max="7429" width="5.7109375" customWidth="1"/>
    <col min="7430" max="7434" width="12.28515625" customWidth="1"/>
    <col min="7435" max="7435" width="17.7109375" customWidth="1"/>
    <col min="7436" max="7436" width="11.7109375" customWidth="1"/>
    <col min="7437" max="7437" width="14.7109375" customWidth="1"/>
    <col min="7681" max="7681" width="4.7109375" customWidth="1"/>
    <col min="7682" max="7682" width="12.7109375" customWidth="1"/>
    <col min="7683" max="7683" width="48.7109375" customWidth="1"/>
    <col min="7684" max="7684" width="10.7109375" customWidth="1"/>
    <col min="7685" max="7685" width="5.7109375" customWidth="1"/>
    <col min="7686" max="7690" width="12.28515625" customWidth="1"/>
    <col min="7691" max="7691" width="17.7109375" customWidth="1"/>
    <col min="7692" max="7692" width="11.7109375" customWidth="1"/>
    <col min="7693" max="7693" width="14.7109375" customWidth="1"/>
    <col min="7937" max="7937" width="4.7109375" customWidth="1"/>
    <col min="7938" max="7938" width="12.7109375" customWidth="1"/>
    <col min="7939" max="7939" width="48.7109375" customWidth="1"/>
    <col min="7940" max="7940" width="10.7109375" customWidth="1"/>
    <col min="7941" max="7941" width="5.7109375" customWidth="1"/>
    <col min="7942" max="7946" width="12.28515625" customWidth="1"/>
    <col min="7947" max="7947" width="17.7109375" customWidth="1"/>
    <col min="7948" max="7948" width="11.7109375" customWidth="1"/>
    <col min="7949" max="7949" width="14.7109375" customWidth="1"/>
    <col min="8193" max="8193" width="4.7109375" customWidth="1"/>
    <col min="8194" max="8194" width="12.7109375" customWidth="1"/>
    <col min="8195" max="8195" width="48.7109375" customWidth="1"/>
    <col min="8196" max="8196" width="10.7109375" customWidth="1"/>
    <col min="8197" max="8197" width="5.7109375" customWidth="1"/>
    <col min="8198" max="8202" width="12.28515625" customWidth="1"/>
    <col min="8203" max="8203" width="17.7109375" customWidth="1"/>
    <col min="8204" max="8204" width="11.7109375" customWidth="1"/>
    <col min="8205" max="8205" width="14.7109375" customWidth="1"/>
    <col min="8449" max="8449" width="4.7109375" customWidth="1"/>
    <col min="8450" max="8450" width="12.7109375" customWidth="1"/>
    <col min="8451" max="8451" width="48.7109375" customWidth="1"/>
    <col min="8452" max="8452" width="10.7109375" customWidth="1"/>
    <col min="8453" max="8453" width="5.7109375" customWidth="1"/>
    <col min="8454" max="8458" width="12.28515625" customWidth="1"/>
    <col min="8459" max="8459" width="17.7109375" customWidth="1"/>
    <col min="8460" max="8460" width="11.7109375" customWidth="1"/>
    <col min="8461" max="8461" width="14.7109375" customWidth="1"/>
    <col min="8705" max="8705" width="4.7109375" customWidth="1"/>
    <col min="8706" max="8706" width="12.7109375" customWidth="1"/>
    <col min="8707" max="8707" width="48.7109375" customWidth="1"/>
    <col min="8708" max="8708" width="10.7109375" customWidth="1"/>
    <col min="8709" max="8709" width="5.7109375" customWidth="1"/>
    <col min="8710" max="8714" width="12.28515625" customWidth="1"/>
    <col min="8715" max="8715" width="17.7109375" customWidth="1"/>
    <col min="8716" max="8716" width="11.7109375" customWidth="1"/>
    <col min="8717" max="8717" width="14.7109375" customWidth="1"/>
    <col min="8961" max="8961" width="4.7109375" customWidth="1"/>
    <col min="8962" max="8962" width="12.7109375" customWidth="1"/>
    <col min="8963" max="8963" width="48.7109375" customWidth="1"/>
    <col min="8964" max="8964" width="10.7109375" customWidth="1"/>
    <col min="8965" max="8965" width="5.7109375" customWidth="1"/>
    <col min="8966" max="8970" width="12.28515625" customWidth="1"/>
    <col min="8971" max="8971" width="17.7109375" customWidth="1"/>
    <col min="8972" max="8972" width="11.7109375" customWidth="1"/>
    <col min="8973" max="8973" width="14.7109375" customWidth="1"/>
    <col min="9217" max="9217" width="4.7109375" customWidth="1"/>
    <col min="9218" max="9218" width="12.7109375" customWidth="1"/>
    <col min="9219" max="9219" width="48.7109375" customWidth="1"/>
    <col min="9220" max="9220" width="10.7109375" customWidth="1"/>
    <col min="9221" max="9221" width="5.7109375" customWidth="1"/>
    <col min="9222" max="9226" width="12.28515625" customWidth="1"/>
    <col min="9227" max="9227" width="17.7109375" customWidth="1"/>
    <col min="9228" max="9228" width="11.7109375" customWidth="1"/>
    <col min="9229" max="9229" width="14.7109375" customWidth="1"/>
    <col min="9473" max="9473" width="4.7109375" customWidth="1"/>
    <col min="9474" max="9474" width="12.7109375" customWidth="1"/>
    <col min="9475" max="9475" width="48.7109375" customWidth="1"/>
    <col min="9476" max="9476" width="10.7109375" customWidth="1"/>
    <col min="9477" max="9477" width="5.7109375" customWidth="1"/>
    <col min="9478" max="9482" width="12.28515625" customWidth="1"/>
    <col min="9483" max="9483" width="17.7109375" customWidth="1"/>
    <col min="9484" max="9484" width="11.7109375" customWidth="1"/>
    <col min="9485" max="9485" width="14.7109375" customWidth="1"/>
    <col min="9729" max="9729" width="4.7109375" customWidth="1"/>
    <col min="9730" max="9730" width="12.7109375" customWidth="1"/>
    <col min="9731" max="9731" width="48.7109375" customWidth="1"/>
    <col min="9732" max="9732" width="10.7109375" customWidth="1"/>
    <col min="9733" max="9733" width="5.7109375" customWidth="1"/>
    <col min="9734" max="9738" width="12.28515625" customWidth="1"/>
    <col min="9739" max="9739" width="17.7109375" customWidth="1"/>
    <col min="9740" max="9740" width="11.7109375" customWidth="1"/>
    <col min="9741" max="9741" width="14.7109375" customWidth="1"/>
    <col min="9985" max="9985" width="4.7109375" customWidth="1"/>
    <col min="9986" max="9986" width="12.7109375" customWidth="1"/>
    <col min="9987" max="9987" width="48.7109375" customWidth="1"/>
    <col min="9988" max="9988" width="10.7109375" customWidth="1"/>
    <col min="9989" max="9989" width="5.7109375" customWidth="1"/>
    <col min="9990" max="9994" width="12.28515625" customWidth="1"/>
    <col min="9995" max="9995" width="17.7109375" customWidth="1"/>
    <col min="9996" max="9996" width="11.7109375" customWidth="1"/>
    <col min="9997" max="9997" width="14.7109375" customWidth="1"/>
    <col min="10241" max="10241" width="4.7109375" customWidth="1"/>
    <col min="10242" max="10242" width="12.7109375" customWidth="1"/>
    <col min="10243" max="10243" width="48.7109375" customWidth="1"/>
    <col min="10244" max="10244" width="10.7109375" customWidth="1"/>
    <col min="10245" max="10245" width="5.7109375" customWidth="1"/>
    <col min="10246" max="10250" width="12.28515625" customWidth="1"/>
    <col min="10251" max="10251" width="17.7109375" customWidth="1"/>
    <col min="10252" max="10252" width="11.7109375" customWidth="1"/>
    <col min="10253" max="10253" width="14.7109375" customWidth="1"/>
    <col min="10497" max="10497" width="4.7109375" customWidth="1"/>
    <col min="10498" max="10498" width="12.7109375" customWidth="1"/>
    <col min="10499" max="10499" width="48.7109375" customWidth="1"/>
    <col min="10500" max="10500" width="10.7109375" customWidth="1"/>
    <col min="10501" max="10501" width="5.7109375" customWidth="1"/>
    <col min="10502" max="10506" width="12.28515625" customWidth="1"/>
    <col min="10507" max="10507" width="17.7109375" customWidth="1"/>
    <col min="10508" max="10508" width="11.7109375" customWidth="1"/>
    <col min="10509" max="10509" width="14.7109375" customWidth="1"/>
    <col min="10753" max="10753" width="4.7109375" customWidth="1"/>
    <col min="10754" max="10754" width="12.7109375" customWidth="1"/>
    <col min="10755" max="10755" width="48.7109375" customWidth="1"/>
    <col min="10756" max="10756" width="10.7109375" customWidth="1"/>
    <col min="10757" max="10757" width="5.7109375" customWidth="1"/>
    <col min="10758" max="10762" width="12.28515625" customWidth="1"/>
    <col min="10763" max="10763" width="17.7109375" customWidth="1"/>
    <col min="10764" max="10764" width="11.7109375" customWidth="1"/>
    <col min="10765" max="10765" width="14.7109375" customWidth="1"/>
    <col min="11009" max="11009" width="4.7109375" customWidth="1"/>
    <col min="11010" max="11010" width="12.7109375" customWidth="1"/>
    <col min="11011" max="11011" width="48.7109375" customWidth="1"/>
    <col min="11012" max="11012" width="10.7109375" customWidth="1"/>
    <col min="11013" max="11013" width="5.7109375" customWidth="1"/>
    <col min="11014" max="11018" width="12.28515625" customWidth="1"/>
    <col min="11019" max="11019" width="17.7109375" customWidth="1"/>
    <col min="11020" max="11020" width="11.7109375" customWidth="1"/>
    <col min="11021" max="11021" width="14.7109375" customWidth="1"/>
    <col min="11265" max="11265" width="4.7109375" customWidth="1"/>
    <col min="11266" max="11266" width="12.7109375" customWidth="1"/>
    <col min="11267" max="11267" width="48.7109375" customWidth="1"/>
    <col min="11268" max="11268" width="10.7109375" customWidth="1"/>
    <col min="11269" max="11269" width="5.7109375" customWidth="1"/>
    <col min="11270" max="11274" width="12.28515625" customWidth="1"/>
    <col min="11275" max="11275" width="17.7109375" customWidth="1"/>
    <col min="11276" max="11276" width="11.7109375" customWidth="1"/>
    <col min="11277" max="11277" width="14.7109375" customWidth="1"/>
    <col min="11521" max="11521" width="4.7109375" customWidth="1"/>
    <col min="11522" max="11522" width="12.7109375" customWidth="1"/>
    <col min="11523" max="11523" width="48.7109375" customWidth="1"/>
    <col min="11524" max="11524" width="10.7109375" customWidth="1"/>
    <col min="11525" max="11525" width="5.7109375" customWidth="1"/>
    <col min="11526" max="11530" width="12.28515625" customWidth="1"/>
    <col min="11531" max="11531" width="17.7109375" customWidth="1"/>
    <col min="11532" max="11532" width="11.7109375" customWidth="1"/>
    <col min="11533" max="11533" width="14.7109375" customWidth="1"/>
    <col min="11777" max="11777" width="4.7109375" customWidth="1"/>
    <col min="11778" max="11778" width="12.7109375" customWidth="1"/>
    <col min="11779" max="11779" width="48.7109375" customWidth="1"/>
    <col min="11780" max="11780" width="10.7109375" customWidth="1"/>
    <col min="11781" max="11781" width="5.7109375" customWidth="1"/>
    <col min="11782" max="11786" width="12.28515625" customWidth="1"/>
    <col min="11787" max="11787" width="17.7109375" customWidth="1"/>
    <col min="11788" max="11788" width="11.7109375" customWidth="1"/>
    <col min="11789" max="11789" width="14.7109375" customWidth="1"/>
    <col min="12033" max="12033" width="4.7109375" customWidth="1"/>
    <col min="12034" max="12034" width="12.7109375" customWidth="1"/>
    <col min="12035" max="12035" width="48.7109375" customWidth="1"/>
    <col min="12036" max="12036" width="10.7109375" customWidth="1"/>
    <col min="12037" max="12037" width="5.7109375" customWidth="1"/>
    <col min="12038" max="12042" width="12.28515625" customWidth="1"/>
    <col min="12043" max="12043" width="17.7109375" customWidth="1"/>
    <col min="12044" max="12044" width="11.7109375" customWidth="1"/>
    <col min="12045" max="12045" width="14.7109375" customWidth="1"/>
    <col min="12289" max="12289" width="4.7109375" customWidth="1"/>
    <col min="12290" max="12290" width="12.7109375" customWidth="1"/>
    <col min="12291" max="12291" width="48.7109375" customWidth="1"/>
    <col min="12292" max="12292" width="10.7109375" customWidth="1"/>
    <col min="12293" max="12293" width="5.7109375" customWidth="1"/>
    <col min="12294" max="12298" width="12.28515625" customWidth="1"/>
    <col min="12299" max="12299" width="17.7109375" customWidth="1"/>
    <col min="12300" max="12300" width="11.7109375" customWidth="1"/>
    <col min="12301" max="12301" width="14.7109375" customWidth="1"/>
    <col min="12545" max="12545" width="4.7109375" customWidth="1"/>
    <col min="12546" max="12546" width="12.7109375" customWidth="1"/>
    <col min="12547" max="12547" width="48.7109375" customWidth="1"/>
    <col min="12548" max="12548" width="10.7109375" customWidth="1"/>
    <col min="12549" max="12549" width="5.7109375" customWidth="1"/>
    <col min="12550" max="12554" width="12.28515625" customWidth="1"/>
    <col min="12555" max="12555" width="17.7109375" customWidth="1"/>
    <col min="12556" max="12556" width="11.7109375" customWidth="1"/>
    <col min="12557" max="12557" width="14.7109375" customWidth="1"/>
    <col min="12801" max="12801" width="4.7109375" customWidth="1"/>
    <col min="12802" max="12802" width="12.7109375" customWidth="1"/>
    <col min="12803" max="12803" width="48.7109375" customWidth="1"/>
    <col min="12804" max="12804" width="10.7109375" customWidth="1"/>
    <col min="12805" max="12805" width="5.7109375" customWidth="1"/>
    <col min="12806" max="12810" width="12.28515625" customWidth="1"/>
    <col min="12811" max="12811" width="17.7109375" customWidth="1"/>
    <col min="12812" max="12812" width="11.7109375" customWidth="1"/>
    <col min="12813" max="12813" width="14.7109375" customWidth="1"/>
    <col min="13057" max="13057" width="4.7109375" customWidth="1"/>
    <col min="13058" max="13058" width="12.7109375" customWidth="1"/>
    <col min="13059" max="13059" width="48.7109375" customWidth="1"/>
    <col min="13060" max="13060" width="10.7109375" customWidth="1"/>
    <col min="13061" max="13061" width="5.7109375" customWidth="1"/>
    <col min="13062" max="13066" width="12.28515625" customWidth="1"/>
    <col min="13067" max="13067" width="17.7109375" customWidth="1"/>
    <col min="13068" max="13068" width="11.7109375" customWidth="1"/>
    <col min="13069" max="13069" width="14.7109375" customWidth="1"/>
    <col min="13313" max="13313" width="4.7109375" customWidth="1"/>
    <col min="13314" max="13314" width="12.7109375" customWidth="1"/>
    <col min="13315" max="13315" width="48.7109375" customWidth="1"/>
    <col min="13316" max="13316" width="10.7109375" customWidth="1"/>
    <col min="13317" max="13317" width="5.7109375" customWidth="1"/>
    <col min="13318" max="13322" width="12.28515625" customWidth="1"/>
    <col min="13323" max="13323" width="17.7109375" customWidth="1"/>
    <col min="13324" max="13324" width="11.7109375" customWidth="1"/>
    <col min="13325" max="13325" width="14.7109375" customWidth="1"/>
    <col min="13569" max="13569" width="4.7109375" customWidth="1"/>
    <col min="13570" max="13570" width="12.7109375" customWidth="1"/>
    <col min="13571" max="13571" width="48.7109375" customWidth="1"/>
    <col min="13572" max="13572" width="10.7109375" customWidth="1"/>
    <col min="13573" max="13573" width="5.7109375" customWidth="1"/>
    <col min="13574" max="13578" width="12.28515625" customWidth="1"/>
    <col min="13579" max="13579" width="17.7109375" customWidth="1"/>
    <col min="13580" max="13580" width="11.7109375" customWidth="1"/>
    <col min="13581" max="13581" width="14.7109375" customWidth="1"/>
    <col min="13825" max="13825" width="4.7109375" customWidth="1"/>
    <col min="13826" max="13826" width="12.7109375" customWidth="1"/>
    <col min="13827" max="13827" width="48.7109375" customWidth="1"/>
    <col min="13828" max="13828" width="10.7109375" customWidth="1"/>
    <col min="13829" max="13829" width="5.7109375" customWidth="1"/>
    <col min="13830" max="13834" width="12.28515625" customWidth="1"/>
    <col min="13835" max="13835" width="17.7109375" customWidth="1"/>
    <col min="13836" max="13836" width="11.7109375" customWidth="1"/>
    <col min="13837" max="13837" width="14.7109375" customWidth="1"/>
    <col min="14081" max="14081" width="4.7109375" customWidth="1"/>
    <col min="14082" max="14082" width="12.7109375" customWidth="1"/>
    <col min="14083" max="14083" width="48.7109375" customWidth="1"/>
    <col min="14084" max="14084" width="10.7109375" customWidth="1"/>
    <col min="14085" max="14085" width="5.7109375" customWidth="1"/>
    <col min="14086" max="14090" width="12.28515625" customWidth="1"/>
    <col min="14091" max="14091" width="17.7109375" customWidth="1"/>
    <col min="14092" max="14092" width="11.7109375" customWidth="1"/>
    <col min="14093" max="14093" width="14.7109375" customWidth="1"/>
    <col min="14337" max="14337" width="4.7109375" customWidth="1"/>
    <col min="14338" max="14338" width="12.7109375" customWidth="1"/>
    <col min="14339" max="14339" width="48.7109375" customWidth="1"/>
    <col min="14340" max="14340" width="10.7109375" customWidth="1"/>
    <col min="14341" max="14341" width="5.7109375" customWidth="1"/>
    <col min="14342" max="14346" width="12.28515625" customWidth="1"/>
    <col min="14347" max="14347" width="17.7109375" customWidth="1"/>
    <col min="14348" max="14348" width="11.7109375" customWidth="1"/>
    <col min="14349" max="14349" width="14.7109375" customWidth="1"/>
    <col min="14593" max="14593" width="4.7109375" customWidth="1"/>
    <col min="14594" max="14594" width="12.7109375" customWidth="1"/>
    <col min="14595" max="14595" width="48.7109375" customWidth="1"/>
    <col min="14596" max="14596" width="10.7109375" customWidth="1"/>
    <col min="14597" max="14597" width="5.7109375" customWidth="1"/>
    <col min="14598" max="14602" width="12.28515625" customWidth="1"/>
    <col min="14603" max="14603" width="17.7109375" customWidth="1"/>
    <col min="14604" max="14604" width="11.7109375" customWidth="1"/>
    <col min="14605" max="14605" width="14.7109375" customWidth="1"/>
    <col min="14849" max="14849" width="4.7109375" customWidth="1"/>
    <col min="14850" max="14850" width="12.7109375" customWidth="1"/>
    <col min="14851" max="14851" width="48.7109375" customWidth="1"/>
    <col min="14852" max="14852" width="10.7109375" customWidth="1"/>
    <col min="14853" max="14853" width="5.7109375" customWidth="1"/>
    <col min="14854" max="14858" width="12.28515625" customWidth="1"/>
    <col min="14859" max="14859" width="17.7109375" customWidth="1"/>
    <col min="14860" max="14860" width="11.7109375" customWidth="1"/>
    <col min="14861" max="14861" width="14.7109375" customWidth="1"/>
    <col min="15105" max="15105" width="4.7109375" customWidth="1"/>
    <col min="15106" max="15106" width="12.7109375" customWidth="1"/>
    <col min="15107" max="15107" width="48.7109375" customWidth="1"/>
    <col min="15108" max="15108" width="10.7109375" customWidth="1"/>
    <col min="15109" max="15109" width="5.7109375" customWidth="1"/>
    <col min="15110" max="15114" width="12.28515625" customWidth="1"/>
    <col min="15115" max="15115" width="17.7109375" customWidth="1"/>
    <col min="15116" max="15116" width="11.7109375" customWidth="1"/>
    <col min="15117" max="15117" width="14.7109375" customWidth="1"/>
    <col min="15361" max="15361" width="4.7109375" customWidth="1"/>
    <col min="15362" max="15362" width="12.7109375" customWidth="1"/>
    <col min="15363" max="15363" width="48.7109375" customWidth="1"/>
    <col min="15364" max="15364" width="10.7109375" customWidth="1"/>
    <col min="15365" max="15365" width="5.7109375" customWidth="1"/>
    <col min="15366" max="15370" width="12.28515625" customWidth="1"/>
    <col min="15371" max="15371" width="17.7109375" customWidth="1"/>
    <col min="15372" max="15372" width="11.7109375" customWidth="1"/>
    <col min="15373" max="15373" width="14.7109375" customWidth="1"/>
    <col min="15617" max="15617" width="4.7109375" customWidth="1"/>
    <col min="15618" max="15618" width="12.7109375" customWidth="1"/>
    <col min="15619" max="15619" width="48.7109375" customWidth="1"/>
    <col min="15620" max="15620" width="10.7109375" customWidth="1"/>
    <col min="15621" max="15621" width="5.7109375" customWidth="1"/>
    <col min="15622" max="15626" width="12.28515625" customWidth="1"/>
    <col min="15627" max="15627" width="17.7109375" customWidth="1"/>
    <col min="15628" max="15628" width="11.7109375" customWidth="1"/>
    <col min="15629" max="15629" width="14.7109375" customWidth="1"/>
    <col min="15873" max="15873" width="4.7109375" customWidth="1"/>
    <col min="15874" max="15874" width="12.7109375" customWidth="1"/>
    <col min="15875" max="15875" width="48.7109375" customWidth="1"/>
    <col min="15876" max="15876" width="10.7109375" customWidth="1"/>
    <col min="15877" max="15877" width="5.7109375" customWidth="1"/>
    <col min="15878" max="15882" width="12.28515625" customWidth="1"/>
    <col min="15883" max="15883" width="17.7109375" customWidth="1"/>
    <col min="15884" max="15884" width="11.7109375" customWidth="1"/>
    <col min="15885" max="15885" width="14.7109375" customWidth="1"/>
    <col min="16129" max="16129" width="4.7109375" customWidth="1"/>
    <col min="16130" max="16130" width="12.7109375" customWidth="1"/>
    <col min="16131" max="16131" width="48.7109375" customWidth="1"/>
    <col min="16132" max="16132" width="10.7109375" customWidth="1"/>
    <col min="16133" max="16133" width="5.7109375" customWidth="1"/>
    <col min="16134" max="16138" width="12.28515625" customWidth="1"/>
    <col min="16139" max="16139" width="17.7109375" customWidth="1"/>
    <col min="16140" max="16140" width="11.7109375" customWidth="1"/>
    <col min="16141" max="16141" width="14.7109375" customWidth="1"/>
  </cols>
  <sheetData>
    <row r="1" spans="1:13" ht="20.100000000000001" customHeight="1" thickBot="1" x14ac:dyDescent="0.25">
      <c r="A1" s="892" t="s">
        <v>898</v>
      </c>
      <c r="B1" s="892"/>
      <c r="C1" s="892"/>
      <c r="D1" s="892"/>
      <c r="E1" s="892"/>
      <c r="F1" s="892"/>
      <c r="G1" s="892"/>
      <c r="H1" s="892"/>
      <c r="I1" s="892"/>
      <c r="J1" s="892"/>
      <c r="K1" s="892"/>
      <c r="L1" s="892"/>
      <c r="M1" s="892"/>
    </row>
    <row r="2" spans="1:13" ht="14.25" customHeight="1" thickBot="1" x14ac:dyDescent="0.25">
      <c r="A2" s="893" t="s">
        <v>899</v>
      </c>
      <c r="B2" s="894" t="s">
        <v>900</v>
      </c>
      <c r="C2" s="894" t="s">
        <v>901</v>
      </c>
      <c r="D2" s="894"/>
      <c r="E2" s="894" t="s">
        <v>902</v>
      </c>
      <c r="F2" s="895" t="s">
        <v>903</v>
      </c>
      <c r="G2" s="896" t="s">
        <v>904</v>
      </c>
      <c r="H2" s="896"/>
      <c r="I2" s="896"/>
      <c r="J2" s="896"/>
      <c r="K2" s="896"/>
      <c r="L2" s="897" t="s">
        <v>905</v>
      </c>
      <c r="M2" s="897"/>
    </row>
    <row r="3" spans="1:13" ht="14.25" customHeight="1" thickBot="1" x14ac:dyDescent="0.25">
      <c r="A3" s="893"/>
      <c r="B3" s="894"/>
      <c r="C3" s="894"/>
      <c r="D3" s="894"/>
      <c r="E3" s="894"/>
      <c r="F3" s="895"/>
      <c r="G3" s="360" t="s">
        <v>906</v>
      </c>
      <c r="H3" s="360" t="s">
        <v>907</v>
      </c>
      <c r="I3" s="360" t="s">
        <v>908</v>
      </c>
      <c r="J3" s="360" t="s">
        <v>909</v>
      </c>
      <c r="K3" s="361" t="s">
        <v>910</v>
      </c>
      <c r="L3" s="362" t="s">
        <v>16</v>
      </c>
      <c r="M3" s="363" t="s">
        <v>23</v>
      </c>
    </row>
    <row r="4" spans="1:13" ht="14.25" customHeight="1" x14ac:dyDescent="0.2">
      <c r="A4" s="889" t="s">
        <v>911</v>
      </c>
      <c r="B4" s="889"/>
      <c r="C4" s="889"/>
      <c r="D4" s="889"/>
      <c r="E4" s="889"/>
      <c r="F4" s="889"/>
      <c r="G4" s="889"/>
      <c r="H4" s="889"/>
      <c r="I4" s="889"/>
      <c r="J4" s="889"/>
      <c r="K4" s="889"/>
      <c r="L4" s="889"/>
      <c r="M4" s="889"/>
    </row>
    <row r="5" spans="1:13" ht="14.25" customHeight="1" x14ac:dyDescent="0.2">
      <c r="A5" s="285"/>
      <c r="B5" s="286"/>
      <c r="C5" s="286"/>
      <c r="D5" s="286"/>
      <c r="E5" s="287"/>
      <c r="F5" s="286"/>
      <c r="G5" s="286"/>
      <c r="H5" s="286"/>
      <c r="I5" s="286"/>
      <c r="J5" s="286"/>
      <c r="K5" s="286"/>
      <c r="L5" s="286"/>
      <c r="M5" s="288"/>
    </row>
    <row r="6" spans="1:13" ht="14.25" customHeight="1" x14ac:dyDescent="0.2">
      <c r="A6" s="289" t="s">
        <v>912</v>
      </c>
      <c r="B6" s="287"/>
      <c r="C6" s="287"/>
      <c r="D6" s="287"/>
      <c r="E6" s="287"/>
      <c r="F6" s="287"/>
      <c r="G6" s="287"/>
      <c r="H6" s="287"/>
      <c r="I6" s="287"/>
      <c r="J6" s="287"/>
      <c r="K6" s="287"/>
      <c r="L6" s="287"/>
      <c r="M6" s="290"/>
    </row>
    <row r="7" spans="1:13" ht="14.25" customHeight="1" x14ac:dyDescent="0.2">
      <c r="A7" s="890" t="s">
        <v>913</v>
      </c>
      <c r="B7" s="890"/>
      <c r="C7" s="890"/>
      <c r="D7" s="890"/>
      <c r="E7" s="890"/>
      <c r="F7" s="890"/>
      <c r="G7" s="890"/>
      <c r="H7" s="890"/>
      <c r="I7" s="890"/>
      <c r="J7" s="890"/>
      <c r="K7" s="890"/>
      <c r="L7" s="890"/>
      <c r="M7" s="890"/>
    </row>
    <row r="8" spans="1:13" ht="14.25" customHeight="1" x14ac:dyDescent="0.2">
      <c r="A8" s="891" t="s">
        <v>914</v>
      </c>
      <c r="B8" s="891"/>
      <c r="C8" s="891"/>
      <c r="D8" s="891"/>
      <c r="E8" s="891"/>
      <c r="F8" s="891"/>
      <c r="G8" s="891"/>
      <c r="H8" s="891"/>
      <c r="I8" s="891"/>
      <c r="J8" s="891"/>
      <c r="K8" s="891"/>
      <c r="L8" s="891"/>
      <c r="M8" s="891"/>
    </row>
    <row r="9" spans="1:13" ht="14.25" customHeight="1" x14ac:dyDescent="0.2">
      <c r="A9" s="890"/>
      <c r="B9" s="890"/>
      <c r="C9" s="890"/>
      <c r="D9" s="890"/>
      <c r="E9" s="890"/>
      <c r="F9" s="890"/>
      <c r="G9" s="890"/>
      <c r="H9" s="890"/>
      <c r="I9" s="890"/>
      <c r="J9" s="890"/>
      <c r="K9" s="890"/>
      <c r="L9" s="890"/>
      <c r="M9" s="890"/>
    </row>
    <row r="10" spans="1:13" ht="14.25" customHeight="1" x14ac:dyDescent="0.2">
      <c r="A10" s="890"/>
      <c r="B10" s="890"/>
      <c r="C10" s="890"/>
      <c r="D10" s="890"/>
      <c r="E10" s="890"/>
      <c r="F10" s="890"/>
      <c r="G10" s="890"/>
      <c r="H10" s="890"/>
      <c r="I10" s="890"/>
      <c r="J10" s="890"/>
      <c r="K10" s="890"/>
      <c r="L10" s="890"/>
      <c r="M10" s="890"/>
    </row>
    <row r="11" spans="1:13" ht="43.5" customHeight="1" x14ac:dyDescent="0.2">
      <c r="A11" s="890"/>
      <c r="B11" s="890"/>
      <c r="C11" s="890"/>
      <c r="D11" s="890"/>
      <c r="E11" s="890"/>
      <c r="F11" s="890"/>
      <c r="G11" s="890"/>
      <c r="H11" s="890"/>
      <c r="I11" s="890"/>
      <c r="J11" s="890"/>
      <c r="K11" s="890"/>
      <c r="L11" s="890"/>
      <c r="M11" s="890"/>
    </row>
    <row r="12" spans="1:13" ht="14.25" customHeight="1" x14ac:dyDescent="0.2">
      <c r="A12" s="291"/>
      <c r="B12" s="292"/>
      <c r="C12" s="292"/>
      <c r="D12" s="292"/>
      <c r="E12" s="293"/>
      <c r="F12" s="292"/>
      <c r="G12" s="292"/>
      <c r="H12" s="292"/>
      <c r="I12" s="292"/>
      <c r="J12" s="292"/>
      <c r="K12" s="292"/>
      <c r="L12" s="292"/>
      <c r="M12" s="294"/>
    </row>
    <row r="13" spans="1:13" ht="50.25" customHeight="1" x14ac:dyDescent="0.2">
      <c r="A13" s="898"/>
      <c r="B13" s="898"/>
      <c r="C13" s="898"/>
      <c r="D13" s="898"/>
      <c r="E13" s="898"/>
      <c r="F13" s="898"/>
      <c r="G13" s="898"/>
      <c r="H13" s="898"/>
      <c r="I13" s="898"/>
      <c r="J13" s="898"/>
      <c r="K13" s="898"/>
      <c r="L13" s="898"/>
      <c r="M13" s="898"/>
    </row>
    <row r="14" spans="1:13" ht="69" customHeight="1" x14ac:dyDescent="0.2">
      <c r="A14" s="899" t="s">
        <v>919</v>
      </c>
      <c r="B14" s="899"/>
      <c r="C14" s="899"/>
      <c r="D14" s="899"/>
      <c r="E14" s="899"/>
      <c r="F14" s="899"/>
      <c r="G14" s="899"/>
      <c r="H14" s="899"/>
      <c r="I14" s="899"/>
      <c r="J14" s="899"/>
      <c r="K14" s="899"/>
      <c r="L14" s="899"/>
      <c r="M14" s="899"/>
    </row>
    <row r="15" spans="1:13" ht="14.25" customHeight="1" x14ac:dyDescent="0.2">
      <c r="A15" s="889" t="s">
        <v>920</v>
      </c>
      <c r="B15" s="889"/>
      <c r="C15" s="889"/>
      <c r="D15" s="889"/>
      <c r="E15" s="889"/>
      <c r="F15" s="889"/>
      <c r="G15" s="889"/>
      <c r="H15" s="889"/>
      <c r="I15" s="889"/>
      <c r="J15" s="889"/>
      <c r="K15" s="889"/>
      <c r="L15" s="889"/>
      <c r="M15" s="889"/>
    </row>
    <row r="16" spans="1:13" ht="14.25" customHeight="1" x14ac:dyDescent="0.2">
      <c r="A16" s="295"/>
      <c r="B16" s="296"/>
      <c r="C16" s="297"/>
      <c r="D16" s="297"/>
      <c r="E16" s="298"/>
      <c r="F16" s="299"/>
      <c r="G16" s="299"/>
      <c r="H16" s="300"/>
      <c r="I16" s="300"/>
      <c r="J16" s="300"/>
      <c r="K16" s="300"/>
      <c r="L16" s="301"/>
      <c r="M16" s="302"/>
    </row>
    <row r="17" spans="1:13" ht="30" customHeight="1" x14ac:dyDescent="0.2">
      <c r="A17" s="900" t="s">
        <v>3129</v>
      </c>
      <c r="B17" s="900"/>
      <c r="C17" s="900"/>
      <c r="D17" s="900"/>
      <c r="E17" s="900"/>
      <c r="F17" s="900"/>
      <c r="G17" s="900"/>
      <c r="H17" s="900"/>
      <c r="I17" s="900"/>
      <c r="J17" s="900"/>
      <c r="K17" s="900"/>
      <c r="L17" s="900"/>
      <c r="M17" s="900"/>
    </row>
    <row r="18" spans="1:13" ht="14.25" customHeight="1" thickBot="1" x14ac:dyDescent="0.25">
      <c r="A18" s="295"/>
      <c r="B18" s="296"/>
      <c r="C18" s="297"/>
      <c r="D18" s="297"/>
      <c r="E18" s="298"/>
      <c r="F18" s="299"/>
      <c r="G18" s="299"/>
      <c r="H18" s="300"/>
      <c r="I18" s="300"/>
      <c r="J18" s="300"/>
      <c r="K18" s="300"/>
      <c r="L18" s="301"/>
      <c r="M18" s="302"/>
    </row>
    <row r="19" spans="1:13" ht="53.25" customHeight="1" thickBot="1" x14ac:dyDescent="0.25">
      <c r="A19" s="901" t="s">
        <v>921</v>
      </c>
      <c r="B19" s="901"/>
      <c r="C19" s="901"/>
      <c r="D19" s="901"/>
      <c r="E19" s="901"/>
      <c r="F19" s="901"/>
      <c r="G19" s="901"/>
      <c r="H19" s="901"/>
      <c r="I19" s="901"/>
      <c r="J19" s="901"/>
      <c r="K19" s="901"/>
      <c r="L19" s="901"/>
      <c r="M19" s="901"/>
    </row>
    <row r="20" spans="1:13" ht="14.25" customHeight="1" thickBot="1" x14ac:dyDescent="0.25">
      <c r="A20" s="295"/>
      <c r="B20" s="902" t="s">
        <v>922</v>
      </c>
      <c r="C20" s="902"/>
      <c r="D20" s="902"/>
      <c r="E20" s="902"/>
      <c r="F20" s="902"/>
      <c r="G20" s="902"/>
      <c r="H20" s="902"/>
      <c r="I20" s="902"/>
      <c r="J20" s="902"/>
      <c r="K20" s="902"/>
      <c r="L20" s="301"/>
      <c r="M20" s="302"/>
    </row>
    <row r="21" spans="1:13" s="313" customFormat="1" ht="14.25" customHeight="1" x14ac:dyDescent="0.2">
      <c r="A21" s="304"/>
      <c r="B21" s="305"/>
      <c r="C21" s="306" t="s">
        <v>923</v>
      </c>
      <c r="D21" s="307"/>
      <c r="E21" s="308"/>
      <c r="F21" s="309"/>
      <c r="G21" s="309"/>
      <c r="H21" s="303"/>
      <c r="I21" s="310"/>
      <c r="J21" s="310"/>
      <c r="K21" s="310"/>
      <c r="L21" s="311"/>
      <c r="M21" s="312"/>
    </row>
    <row r="22" spans="1:13" s="313" customFormat="1" ht="38.25" x14ac:dyDescent="0.2">
      <c r="A22" s="364"/>
      <c r="B22" s="365"/>
      <c r="C22" s="366" t="s">
        <v>924</v>
      </c>
      <c r="D22" s="367"/>
      <c r="E22" s="368" t="s">
        <v>897</v>
      </c>
      <c r="F22" s="369">
        <v>30</v>
      </c>
      <c r="G22" s="315"/>
      <c r="H22" s="316"/>
      <c r="I22" s="370">
        <f t="shared" ref="I22:I26" si="0">PRODUCT(F22,G22)</f>
        <v>30</v>
      </c>
      <c r="J22" s="370">
        <f t="shared" ref="J22:J26" si="1">PRODUCT(F22,H22)</f>
        <v>30</v>
      </c>
      <c r="K22" s="370">
        <f t="shared" ref="K22:K26" si="2">SUM(I22:J22)</f>
        <v>60</v>
      </c>
      <c r="L22" s="371"/>
      <c r="M22" s="372"/>
    </row>
    <row r="23" spans="1:13" s="313" customFormat="1" ht="12.75" x14ac:dyDescent="0.2">
      <c r="A23" s="364"/>
      <c r="B23" s="365"/>
      <c r="C23" s="373" t="s">
        <v>925</v>
      </c>
      <c r="D23" s="374"/>
      <c r="E23" s="368" t="s">
        <v>897</v>
      </c>
      <c r="F23" s="369">
        <v>25</v>
      </c>
      <c r="G23" s="315"/>
      <c r="H23" s="316"/>
      <c r="I23" s="370">
        <f t="shared" si="0"/>
        <v>25</v>
      </c>
      <c r="J23" s="370">
        <f t="shared" si="1"/>
        <v>25</v>
      </c>
      <c r="K23" s="370">
        <f t="shared" si="2"/>
        <v>50</v>
      </c>
      <c r="L23" s="371"/>
      <c r="M23" s="372"/>
    </row>
    <row r="24" spans="1:13" s="313" customFormat="1" ht="51" x14ac:dyDescent="0.2">
      <c r="A24" s="364"/>
      <c r="B24" s="365"/>
      <c r="C24" s="375" t="s">
        <v>930</v>
      </c>
      <c r="D24" s="374"/>
      <c r="E24" s="368" t="s">
        <v>897</v>
      </c>
      <c r="F24" s="369">
        <v>5</v>
      </c>
      <c r="G24" s="315"/>
      <c r="H24" s="316"/>
      <c r="I24" s="370">
        <f t="shared" si="0"/>
        <v>5</v>
      </c>
      <c r="J24" s="370">
        <f t="shared" si="1"/>
        <v>5</v>
      </c>
      <c r="K24" s="370">
        <f t="shared" si="2"/>
        <v>10</v>
      </c>
      <c r="L24" s="371"/>
      <c r="M24" s="372"/>
    </row>
    <row r="25" spans="1:13" s="313" customFormat="1" ht="12.75" x14ac:dyDescent="0.2">
      <c r="A25" s="364"/>
      <c r="B25" s="365"/>
      <c r="C25" s="373" t="s">
        <v>931</v>
      </c>
      <c r="D25" s="374"/>
      <c r="E25" s="368" t="s">
        <v>897</v>
      </c>
      <c r="F25" s="369">
        <v>20</v>
      </c>
      <c r="G25" s="315"/>
      <c r="H25" s="316"/>
      <c r="I25" s="370">
        <f t="shared" si="0"/>
        <v>20</v>
      </c>
      <c r="J25" s="370">
        <f t="shared" si="1"/>
        <v>20</v>
      </c>
      <c r="K25" s="370">
        <f t="shared" si="2"/>
        <v>40</v>
      </c>
      <c r="L25" s="371"/>
      <c r="M25" s="372"/>
    </row>
    <row r="26" spans="1:13" s="313" customFormat="1" ht="12.75" x14ac:dyDescent="0.2">
      <c r="A26" s="364"/>
      <c r="B26" s="365"/>
      <c r="C26" s="373" t="s">
        <v>933</v>
      </c>
      <c r="D26" s="374"/>
      <c r="E26" s="368" t="s">
        <v>897</v>
      </c>
      <c r="F26" s="369">
        <v>27</v>
      </c>
      <c r="G26" s="315"/>
      <c r="H26" s="316"/>
      <c r="I26" s="370">
        <f t="shared" si="0"/>
        <v>27</v>
      </c>
      <c r="J26" s="370">
        <f t="shared" si="1"/>
        <v>27</v>
      </c>
      <c r="K26" s="370">
        <f t="shared" si="2"/>
        <v>54</v>
      </c>
      <c r="L26" s="371"/>
      <c r="M26" s="372"/>
    </row>
    <row r="27" spans="1:13" s="313" customFormat="1" ht="38.25" x14ac:dyDescent="0.2">
      <c r="A27" s="364"/>
      <c r="B27" s="365"/>
      <c r="C27" s="375" t="s">
        <v>934</v>
      </c>
      <c r="D27" s="374"/>
      <c r="E27" s="368"/>
      <c r="F27" s="369"/>
      <c r="G27" s="315"/>
      <c r="H27" s="316"/>
      <c r="I27" s="370"/>
      <c r="J27" s="370"/>
      <c r="K27" s="370"/>
      <c r="L27" s="371"/>
      <c r="M27" s="372"/>
    </row>
    <row r="28" spans="1:13" s="313" customFormat="1" ht="12.75" x14ac:dyDescent="0.2">
      <c r="A28" s="364"/>
      <c r="B28" s="365"/>
      <c r="C28" s="373" t="s">
        <v>935</v>
      </c>
      <c r="D28" s="374"/>
      <c r="E28" s="368" t="s">
        <v>801</v>
      </c>
      <c r="F28" s="369">
        <v>1</v>
      </c>
      <c r="G28" s="315"/>
      <c r="H28" s="316"/>
      <c r="I28" s="370">
        <f>PRODUCT(F28,G28)</f>
        <v>1</v>
      </c>
      <c r="J28" s="370">
        <f>PRODUCT(F28,H28)</f>
        <v>1</v>
      </c>
      <c r="K28" s="370">
        <f>SUM(I28:J28)</f>
        <v>2</v>
      </c>
      <c r="L28" s="371"/>
      <c r="M28" s="372"/>
    </row>
    <row r="29" spans="1:13" s="313" customFormat="1" ht="51" x14ac:dyDescent="0.2">
      <c r="A29" s="364"/>
      <c r="B29" s="365"/>
      <c r="C29" s="375" t="s">
        <v>936</v>
      </c>
      <c r="D29" s="374"/>
      <c r="E29" s="368"/>
      <c r="F29" s="369"/>
      <c r="G29" s="315"/>
      <c r="H29" s="316"/>
      <c r="I29" s="370"/>
      <c r="J29" s="370"/>
      <c r="K29" s="370"/>
      <c r="L29" s="371"/>
      <c r="M29" s="372"/>
    </row>
    <row r="30" spans="1:13" s="313" customFormat="1" ht="12.75" x14ac:dyDescent="0.2">
      <c r="A30" s="364"/>
      <c r="B30" s="365"/>
      <c r="C30" s="373" t="s">
        <v>937</v>
      </c>
      <c r="D30" s="374"/>
      <c r="E30" s="368" t="s">
        <v>801</v>
      </c>
      <c r="F30" s="369">
        <v>1</v>
      </c>
      <c r="G30" s="315"/>
      <c r="H30" s="316"/>
      <c r="I30" s="370">
        <f>PRODUCT(F30,G30)</f>
        <v>1</v>
      </c>
      <c r="J30" s="370">
        <f>PRODUCT(F30,H30)</f>
        <v>1</v>
      </c>
      <c r="K30" s="370">
        <f>SUM(I30:J30)</f>
        <v>2</v>
      </c>
      <c r="L30" s="371"/>
      <c r="M30" s="372"/>
    </row>
    <row r="31" spans="1:13" s="313" customFormat="1" ht="51" x14ac:dyDescent="0.2">
      <c r="A31" s="364"/>
      <c r="B31" s="365"/>
      <c r="C31" s="375" t="s">
        <v>938</v>
      </c>
      <c r="D31" s="374"/>
      <c r="E31" s="368"/>
      <c r="F31" s="369"/>
      <c r="G31" s="315"/>
      <c r="H31" s="316"/>
      <c r="I31" s="370"/>
      <c r="J31" s="370"/>
      <c r="K31" s="370"/>
      <c r="L31" s="371"/>
      <c r="M31" s="372"/>
    </row>
    <row r="32" spans="1:13" s="313" customFormat="1" ht="12.75" x14ac:dyDescent="0.2">
      <c r="A32" s="364"/>
      <c r="B32" s="365"/>
      <c r="C32" s="375" t="s">
        <v>939</v>
      </c>
      <c r="D32" s="374"/>
      <c r="E32" s="368" t="s">
        <v>801</v>
      </c>
      <c r="F32" s="369">
        <v>1</v>
      </c>
      <c r="G32" s="315"/>
      <c r="H32" s="316"/>
      <c r="I32" s="370">
        <f>PRODUCT(F32,G32)</f>
        <v>1</v>
      </c>
      <c r="J32" s="370">
        <f>PRODUCT(F32,H32)</f>
        <v>1</v>
      </c>
      <c r="K32" s="370">
        <f>SUM(I32:J32)</f>
        <v>2</v>
      </c>
      <c r="L32" s="371"/>
      <c r="M32" s="372"/>
    </row>
    <row r="33" spans="1:13" s="313" customFormat="1" ht="38.25" x14ac:dyDescent="0.2">
      <c r="A33" s="364"/>
      <c r="B33" s="365"/>
      <c r="C33" s="375" t="s">
        <v>940</v>
      </c>
      <c r="D33" s="374"/>
      <c r="E33" s="368"/>
      <c r="F33" s="369"/>
      <c r="G33" s="315"/>
      <c r="H33" s="316"/>
      <c r="I33" s="370"/>
      <c r="J33" s="370"/>
      <c r="K33" s="370"/>
      <c r="L33" s="371"/>
      <c r="M33" s="372"/>
    </row>
    <row r="34" spans="1:13" s="313" customFormat="1" ht="25.5" x14ac:dyDescent="0.2">
      <c r="A34" s="364"/>
      <c r="B34" s="365"/>
      <c r="C34" s="373" t="s">
        <v>941</v>
      </c>
      <c r="D34" s="374"/>
      <c r="E34" s="368" t="s">
        <v>801</v>
      </c>
      <c r="F34" s="369">
        <v>1</v>
      </c>
      <c r="G34" s="315"/>
      <c r="H34" s="316"/>
      <c r="I34" s="370">
        <f>PRODUCT(F34,G34)</f>
        <v>1</v>
      </c>
      <c r="J34" s="370">
        <f>PRODUCT(F34,H34)</f>
        <v>1</v>
      </c>
      <c r="K34" s="370">
        <f>SUM(I34:J34)</f>
        <v>2</v>
      </c>
      <c r="L34" s="371"/>
      <c r="M34" s="372"/>
    </row>
    <row r="35" spans="1:13" s="313" customFormat="1" ht="38.25" x14ac:dyDescent="0.2">
      <c r="A35" s="364"/>
      <c r="B35" s="365"/>
      <c r="C35" s="375" t="s">
        <v>942</v>
      </c>
      <c r="D35" s="374"/>
      <c r="E35" s="368"/>
      <c r="F35" s="369"/>
      <c r="G35" s="315"/>
      <c r="H35" s="316"/>
      <c r="I35" s="370"/>
      <c r="J35" s="370"/>
      <c r="K35" s="370"/>
      <c r="L35" s="371"/>
      <c r="M35" s="372"/>
    </row>
    <row r="36" spans="1:13" s="313" customFormat="1" ht="12.75" x14ac:dyDescent="0.2">
      <c r="A36" s="364"/>
      <c r="B36" s="365"/>
      <c r="C36" s="373" t="s">
        <v>943</v>
      </c>
      <c r="D36" s="374"/>
      <c r="E36" s="368" t="s">
        <v>801</v>
      </c>
      <c r="F36" s="369">
        <v>3</v>
      </c>
      <c r="G36" s="315"/>
      <c r="H36" s="316"/>
      <c r="I36" s="370">
        <f t="shared" ref="I36:I37" si="3">PRODUCT(F36,G36)</f>
        <v>3</v>
      </c>
      <c r="J36" s="370">
        <f t="shared" ref="J36:J37" si="4">PRODUCT(F36,H36)</f>
        <v>3</v>
      </c>
      <c r="K36" s="370">
        <f t="shared" ref="K36:K37" si="5">SUM(I36:J36)</f>
        <v>6</v>
      </c>
      <c r="L36" s="371"/>
      <c r="M36" s="372"/>
    </row>
    <row r="37" spans="1:13" s="313" customFormat="1" ht="38.25" x14ac:dyDescent="0.2">
      <c r="A37" s="364"/>
      <c r="B37" s="365"/>
      <c r="C37" s="366" t="s">
        <v>944</v>
      </c>
      <c r="D37" s="374"/>
      <c r="E37" s="368" t="s">
        <v>801</v>
      </c>
      <c r="F37" s="369">
        <v>1</v>
      </c>
      <c r="G37" s="315"/>
      <c r="H37" s="316"/>
      <c r="I37" s="370">
        <f t="shared" si="3"/>
        <v>1</v>
      </c>
      <c r="J37" s="370">
        <f t="shared" si="4"/>
        <v>1</v>
      </c>
      <c r="K37" s="370">
        <f t="shared" si="5"/>
        <v>2</v>
      </c>
      <c r="L37" s="371"/>
      <c r="M37" s="372"/>
    </row>
    <row r="38" spans="1:13" s="313" customFormat="1" x14ac:dyDescent="0.2">
      <c r="A38" s="317"/>
      <c r="B38" s="318"/>
      <c r="C38" s="319" t="s">
        <v>945</v>
      </c>
      <c r="D38" s="320"/>
      <c r="E38" s="321"/>
      <c r="F38" s="322"/>
      <c r="G38" s="322"/>
      <c r="H38" s="303"/>
      <c r="I38" s="323"/>
      <c r="J38" s="323"/>
      <c r="K38" s="323"/>
      <c r="L38" s="324"/>
      <c r="M38" s="325"/>
    </row>
    <row r="39" spans="1:13" s="313" customFormat="1" ht="76.5" x14ac:dyDescent="0.2">
      <c r="A39" s="364"/>
      <c r="B39" s="365"/>
      <c r="C39" s="375" t="s">
        <v>948</v>
      </c>
      <c r="D39" s="374"/>
      <c r="E39" s="368"/>
      <c r="F39" s="369"/>
      <c r="G39" s="315"/>
      <c r="H39" s="316"/>
      <c r="I39" s="370"/>
      <c r="J39" s="370"/>
      <c r="K39" s="370"/>
      <c r="L39" s="371"/>
      <c r="M39" s="372"/>
    </row>
    <row r="40" spans="1:13" s="313" customFormat="1" ht="12.75" x14ac:dyDescent="0.2">
      <c r="A40" s="364"/>
      <c r="B40" s="365"/>
      <c r="C40" s="373" t="s">
        <v>949</v>
      </c>
      <c r="D40" s="374"/>
      <c r="E40" s="368" t="s">
        <v>897</v>
      </c>
      <c r="F40" s="369">
        <v>90</v>
      </c>
      <c r="G40" s="315"/>
      <c r="H40" s="316"/>
      <c r="I40" s="370">
        <f>PRODUCT(F40,G40)</f>
        <v>90</v>
      </c>
      <c r="J40" s="370">
        <f>PRODUCT(F40,H40)</f>
        <v>90</v>
      </c>
      <c r="K40" s="370">
        <f>SUM(I40:J40)</f>
        <v>180</v>
      </c>
      <c r="L40" s="371"/>
      <c r="M40" s="372"/>
    </row>
    <row r="41" spans="1:13" s="313" customFormat="1" ht="12.75" x14ac:dyDescent="0.2">
      <c r="A41" s="364"/>
      <c r="B41" s="365"/>
      <c r="C41" s="373" t="s">
        <v>950</v>
      </c>
      <c r="D41" s="374"/>
      <c r="E41" s="368" t="s">
        <v>897</v>
      </c>
      <c r="F41" s="369">
        <v>30</v>
      </c>
      <c r="G41" s="315"/>
      <c r="H41" s="316"/>
      <c r="I41" s="370">
        <f>PRODUCT(F41,G41)</f>
        <v>30</v>
      </c>
      <c r="J41" s="370">
        <f>PRODUCT(F41,H41)</f>
        <v>30</v>
      </c>
      <c r="K41" s="370">
        <f>SUM(I41:J41)</f>
        <v>60</v>
      </c>
      <c r="L41" s="371"/>
      <c r="M41" s="372"/>
    </row>
    <row r="42" spans="1:13" s="313" customFormat="1" ht="12.75" x14ac:dyDescent="0.2">
      <c r="A42" s="364"/>
      <c r="B42" s="365"/>
      <c r="C42" s="373" t="s">
        <v>951</v>
      </c>
      <c r="D42" s="374"/>
      <c r="E42" s="368" t="s">
        <v>897</v>
      </c>
      <c r="F42" s="369">
        <v>4</v>
      </c>
      <c r="G42" s="315"/>
      <c r="H42" s="316"/>
      <c r="I42" s="370">
        <f>PRODUCT(F42,G42)</f>
        <v>4</v>
      </c>
      <c r="J42" s="370">
        <f>PRODUCT(F42,H42)</f>
        <v>4</v>
      </c>
      <c r="K42" s="370">
        <f>SUM(I42:J42)</f>
        <v>8</v>
      </c>
      <c r="L42" s="371"/>
      <c r="M42" s="372"/>
    </row>
    <row r="43" spans="1:13" s="313" customFormat="1" ht="38.25" x14ac:dyDescent="0.2">
      <c r="A43" s="364"/>
      <c r="B43" s="365"/>
      <c r="C43" s="375" t="s">
        <v>952</v>
      </c>
      <c r="D43" s="374"/>
      <c r="E43" s="368"/>
      <c r="F43" s="369"/>
      <c r="G43" s="315"/>
      <c r="H43" s="316"/>
      <c r="I43" s="370"/>
      <c r="J43" s="370"/>
      <c r="K43" s="370"/>
      <c r="L43" s="371"/>
      <c r="M43" s="372"/>
    </row>
    <row r="44" spans="1:13" s="313" customFormat="1" ht="12.75" x14ac:dyDescent="0.2">
      <c r="A44" s="364"/>
      <c r="B44" s="365"/>
      <c r="C44" s="373" t="s">
        <v>953</v>
      </c>
      <c r="D44" s="374"/>
      <c r="E44" s="368" t="s">
        <v>897</v>
      </c>
      <c r="F44" s="369">
        <v>120</v>
      </c>
      <c r="G44" s="315"/>
      <c r="H44" s="316"/>
      <c r="I44" s="370">
        <f>PRODUCT(F44,G44)</f>
        <v>120</v>
      </c>
      <c r="J44" s="370">
        <f>PRODUCT(F44,H44)</f>
        <v>120</v>
      </c>
      <c r="K44" s="370">
        <f>SUM(I44:J44)</f>
        <v>240</v>
      </c>
      <c r="L44" s="371"/>
      <c r="M44" s="372"/>
    </row>
    <row r="45" spans="1:13" s="313" customFormat="1" ht="12.75" x14ac:dyDescent="0.2">
      <c r="A45" s="364"/>
      <c r="B45" s="365"/>
      <c r="C45" s="373" t="s">
        <v>954</v>
      </c>
      <c r="D45" s="374"/>
      <c r="E45" s="368" t="s">
        <v>897</v>
      </c>
      <c r="F45" s="369">
        <v>4</v>
      </c>
      <c r="G45" s="315"/>
      <c r="H45" s="316"/>
      <c r="I45" s="370">
        <f>PRODUCT(F45,G45)</f>
        <v>4</v>
      </c>
      <c r="J45" s="370">
        <f>PRODUCT(F45,H45)</f>
        <v>4</v>
      </c>
      <c r="K45" s="370">
        <f>SUM(I45:J45)</f>
        <v>8</v>
      </c>
      <c r="L45" s="371"/>
      <c r="M45" s="372"/>
    </row>
    <row r="46" spans="1:13" s="313" customFormat="1" ht="51" x14ac:dyDescent="0.2">
      <c r="A46" s="364"/>
      <c r="B46" s="365"/>
      <c r="C46" s="375" t="s">
        <v>955</v>
      </c>
      <c r="D46" s="374"/>
      <c r="E46" s="368"/>
      <c r="F46" s="369"/>
      <c r="G46" s="315"/>
      <c r="H46" s="316"/>
      <c r="I46" s="370"/>
      <c r="J46" s="370"/>
      <c r="K46" s="370"/>
      <c r="L46" s="371"/>
      <c r="M46" s="372"/>
    </row>
    <row r="47" spans="1:13" s="313" customFormat="1" ht="12.75" x14ac:dyDescent="0.2">
      <c r="A47" s="364"/>
      <c r="B47" s="365"/>
      <c r="C47" s="373" t="s">
        <v>956</v>
      </c>
      <c r="D47" s="374"/>
      <c r="E47" s="368" t="s">
        <v>801</v>
      </c>
      <c r="F47" s="369">
        <v>12</v>
      </c>
      <c r="G47" s="315"/>
      <c r="H47" s="316"/>
      <c r="I47" s="370">
        <f>PRODUCT(F47,G47)</f>
        <v>12</v>
      </c>
      <c r="J47" s="370">
        <f>PRODUCT(F47,H47)</f>
        <v>12</v>
      </c>
      <c r="K47" s="370">
        <f>SUM(I47:J47)</f>
        <v>24</v>
      </c>
      <c r="L47" s="371"/>
      <c r="M47" s="372"/>
    </row>
    <row r="48" spans="1:13" s="313" customFormat="1" ht="12.75" x14ac:dyDescent="0.2">
      <c r="A48" s="364"/>
      <c r="B48" s="365"/>
      <c r="C48" s="373" t="s">
        <v>957</v>
      </c>
      <c r="D48" s="374"/>
      <c r="E48" s="368" t="s">
        <v>801</v>
      </c>
      <c r="F48" s="369">
        <v>2</v>
      </c>
      <c r="G48" s="315"/>
      <c r="H48" s="316"/>
      <c r="I48" s="370">
        <f>PRODUCT(F48,G48)</f>
        <v>2</v>
      </c>
      <c r="J48" s="370">
        <f>PRODUCT(F48,H48)</f>
        <v>2</v>
      </c>
      <c r="K48" s="370">
        <f>SUM(I48:J48)</f>
        <v>4</v>
      </c>
      <c r="L48" s="371"/>
      <c r="M48" s="372"/>
    </row>
    <row r="49" spans="1:13" s="313" customFormat="1" ht="63.75" x14ac:dyDescent="0.2">
      <c r="A49" s="364"/>
      <c r="B49" s="365"/>
      <c r="C49" s="375" t="s">
        <v>959</v>
      </c>
      <c r="D49" s="374"/>
      <c r="E49" s="368"/>
      <c r="F49" s="369"/>
      <c r="G49" s="315"/>
      <c r="H49" s="316"/>
      <c r="I49" s="370"/>
      <c r="J49" s="370"/>
      <c r="K49" s="370"/>
      <c r="L49" s="371"/>
      <c r="M49" s="372"/>
    </row>
    <row r="50" spans="1:13" s="313" customFormat="1" ht="12.75" x14ac:dyDescent="0.2">
      <c r="A50" s="364"/>
      <c r="B50" s="365"/>
      <c r="C50" s="373" t="s">
        <v>960</v>
      </c>
      <c r="D50" s="374"/>
      <c r="E50" s="368" t="s">
        <v>801</v>
      </c>
      <c r="F50" s="369">
        <v>1</v>
      </c>
      <c r="G50" s="315"/>
      <c r="H50" s="316"/>
      <c r="I50" s="370">
        <f>PRODUCT(F50,G50)</f>
        <v>1</v>
      </c>
      <c r="J50" s="370">
        <f>PRODUCT(F50,H50)</f>
        <v>1</v>
      </c>
      <c r="K50" s="370">
        <f>SUM(I50:J50)</f>
        <v>2</v>
      </c>
      <c r="L50" s="371"/>
      <c r="M50" s="372"/>
    </row>
    <row r="51" spans="1:13" s="313" customFormat="1" ht="14.25" customHeight="1" x14ac:dyDescent="0.2">
      <c r="A51" s="317"/>
      <c r="B51" s="318"/>
      <c r="C51" s="319" t="s">
        <v>963</v>
      </c>
      <c r="D51" s="320"/>
      <c r="E51" s="321"/>
      <c r="F51" s="322"/>
      <c r="G51" s="322"/>
      <c r="H51" s="303"/>
      <c r="I51" s="323"/>
      <c r="J51" s="323"/>
      <c r="K51" s="323"/>
      <c r="L51" s="324"/>
      <c r="M51" s="325"/>
    </row>
    <row r="52" spans="1:13" s="313" customFormat="1" ht="75" customHeight="1" x14ac:dyDescent="0.2">
      <c r="A52" s="364"/>
      <c r="B52" s="365"/>
      <c r="C52" s="376" t="s">
        <v>964</v>
      </c>
      <c r="D52" s="374"/>
      <c r="E52" s="368"/>
      <c r="F52" s="369"/>
      <c r="G52" s="315"/>
      <c r="H52" s="316"/>
      <c r="I52" s="370"/>
      <c r="J52" s="370"/>
      <c r="K52" s="370"/>
      <c r="L52" s="371"/>
      <c r="M52" s="372"/>
    </row>
    <row r="53" spans="1:13" s="313" customFormat="1" ht="57.75" customHeight="1" x14ac:dyDescent="0.2">
      <c r="A53" s="364"/>
      <c r="B53" s="365"/>
      <c r="C53" s="375" t="s">
        <v>965</v>
      </c>
      <c r="D53" s="374"/>
      <c r="E53" s="368"/>
      <c r="F53" s="369"/>
      <c r="G53" s="315"/>
      <c r="H53" s="316"/>
      <c r="I53" s="370"/>
      <c r="J53" s="370"/>
      <c r="K53" s="370"/>
      <c r="L53" s="371"/>
      <c r="M53" s="372"/>
    </row>
    <row r="54" spans="1:13" s="313" customFormat="1" ht="14.25" customHeight="1" x14ac:dyDescent="0.2">
      <c r="A54" s="364"/>
      <c r="B54" s="365"/>
      <c r="C54" s="373" t="s">
        <v>966</v>
      </c>
      <c r="D54" s="374"/>
      <c r="E54" s="368" t="s">
        <v>801</v>
      </c>
      <c r="F54" s="369">
        <v>3</v>
      </c>
      <c r="G54" s="315"/>
      <c r="H54" s="316"/>
      <c r="I54" s="370">
        <f>PRODUCT(F54,G54)</f>
        <v>3</v>
      </c>
      <c r="J54" s="370">
        <f>PRODUCT(F54,H54)</f>
        <v>3</v>
      </c>
      <c r="K54" s="370">
        <f>SUM(I54:J54)</f>
        <v>6</v>
      </c>
      <c r="L54" s="371"/>
      <c r="M54" s="372"/>
    </row>
    <row r="55" spans="1:13" s="313" customFormat="1" ht="63" customHeight="1" x14ac:dyDescent="0.2">
      <c r="A55" s="364"/>
      <c r="B55" s="365"/>
      <c r="C55" s="375" t="s">
        <v>968</v>
      </c>
      <c r="D55" s="374"/>
      <c r="E55" s="368"/>
      <c r="F55" s="369"/>
      <c r="G55" s="315"/>
      <c r="H55" s="316"/>
      <c r="I55" s="370"/>
      <c r="J55" s="370"/>
      <c r="K55" s="370"/>
      <c r="L55" s="371"/>
      <c r="M55" s="372"/>
    </row>
    <row r="56" spans="1:13" s="313" customFormat="1" ht="16.5" customHeight="1" x14ac:dyDescent="0.2">
      <c r="A56" s="364"/>
      <c r="B56" s="365"/>
      <c r="C56" s="373" t="s">
        <v>969</v>
      </c>
      <c r="D56" s="374"/>
      <c r="E56" s="368" t="s">
        <v>801</v>
      </c>
      <c r="F56" s="369">
        <v>4</v>
      </c>
      <c r="G56" s="315"/>
      <c r="H56" s="316"/>
      <c r="I56" s="370">
        <f>PRODUCT(F56,G56)</f>
        <v>4</v>
      </c>
      <c r="J56" s="370">
        <f>PRODUCT(F56,H56)</f>
        <v>4</v>
      </c>
      <c r="K56" s="370">
        <f>SUM(I56:J56)</f>
        <v>8</v>
      </c>
      <c r="L56" s="371"/>
      <c r="M56" s="372"/>
    </row>
    <row r="57" spans="1:13" s="313" customFormat="1" ht="17.25" customHeight="1" x14ac:dyDescent="0.2">
      <c r="A57" s="364"/>
      <c r="B57" s="365"/>
      <c r="C57" s="373" t="s">
        <v>970</v>
      </c>
      <c r="D57" s="374"/>
      <c r="E57" s="368" t="s">
        <v>801</v>
      </c>
      <c r="F57" s="369">
        <v>3</v>
      </c>
      <c r="G57" s="315"/>
      <c r="H57" s="316"/>
      <c r="I57" s="370">
        <f>PRODUCT(F57,G57)</f>
        <v>3</v>
      </c>
      <c r="J57" s="370">
        <f>PRODUCT(F57,H57)</f>
        <v>3</v>
      </c>
      <c r="K57" s="370">
        <f>SUM(I57:J57)</f>
        <v>6</v>
      </c>
      <c r="L57" s="371"/>
      <c r="M57" s="372"/>
    </row>
    <row r="58" spans="1:13" s="313" customFormat="1" ht="30" customHeight="1" x14ac:dyDescent="0.2">
      <c r="A58" s="364"/>
      <c r="B58" s="365"/>
      <c r="C58" s="375" t="s">
        <v>972</v>
      </c>
      <c r="D58" s="374"/>
      <c r="E58" s="368"/>
      <c r="F58" s="369"/>
      <c r="G58" s="315"/>
      <c r="H58" s="316"/>
      <c r="I58" s="370"/>
      <c r="J58" s="370"/>
      <c r="K58" s="370"/>
      <c r="L58" s="371"/>
      <c r="M58" s="372"/>
    </row>
    <row r="59" spans="1:13" s="313" customFormat="1" ht="14.25" customHeight="1" x14ac:dyDescent="0.2">
      <c r="A59" s="364"/>
      <c r="B59" s="365"/>
      <c r="C59" s="373" t="s">
        <v>973</v>
      </c>
      <c r="D59" s="374"/>
      <c r="E59" s="368" t="s">
        <v>801</v>
      </c>
      <c r="F59" s="369">
        <v>1</v>
      </c>
      <c r="G59" s="315"/>
      <c r="H59" s="316"/>
      <c r="I59" s="370">
        <f>PRODUCT(F59,G59)</f>
        <v>1</v>
      </c>
      <c r="J59" s="370">
        <f>PRODUCT(F59,H59)</f>
        <v>1</v>
      </c>
      <c r="K59" s="370">
        <f>SUM(I59:J59)</f>
        <v>2</v>
      </c>
      <c r="L59" s="371"/>
      <c r="M59" s="372"/>
    </row>
    <row r="60" spans="1:13" s="313" customFormat="1" ht="31.5" customHeight="1" x14ac:dyDescent="0.2">
      <c r="A60" s="364"/>
      <c r="B60" s="365"/>
      <c r="C60" s="375" t="s">
        <v>974</v>
      </c>
      <c r="D60" s="374"/>
      <c r="E60" s="368"/>
      <c r="F60" s="369"/>
      <c r="G60" s="315"/>
      <c r="H60" s="316"/>
      <c r="I60" s="370"/>
      <c r="J60" s="370"/>
      <c r="K60" s="370"/>
      <c r="L60" s="371"/>
      <c r="M60" s="372"/>
    </row>
    <row r="61" spans="1:13" s="313" customFormat="1" ht="59.25" customHeight="1" x14ac:dyDescent="0.2">
      <c r="A61" s="364"/>
      <c r="B61" s="365"/>
      <c r="C61" s="375" t="s">
        <v>975</v>
      </c>
      <c r="D61" s="374"/>
      <c r="E61" s="368"/>
      <c r="F61" s="369"/>
      <c r="G61" s="315"/>
      <c r="H61" s="316"/>
      <c r="I61" s="370"/>
      <c r="J61" s="370"/>
      <c r="K61" s="370"/>
      <c r="L61" s="371"/>
      <c r="M61" s="372"/>
    </row>
    <row r="62" spans="1:13" s="313" customFormat="1" ht="80.25" customHeight="1" x14ac:dyDescent="0.2">
      <c r="A62" s="364"/>
      <c r="B62" s="365"/>
      <c r="C62" s="376" t="s">
        <v>964</v>
      </c>
      <c r="D62" s="374"/>
      <c r="E62" s="368"/>
      <c r="F62" s="369"/>
      <c r="G62" s="315"/>
      <c r="H62" s="316"/>
      <c r="I62" s="370"/>
      <c r="J62" s="370"/>
      <c r="K62" s="370"/>
      <c r="L62" s="371"/>
      <c r="M62" s="372"/>
    </row>
    <row r="63" spans="1:13" s="313" customFormat="1" ht="15.75" customHeight="1" x14ac:dyDescent="0.2">
      <c r="A63" s="364"/>
      <c r="B63" s="365"/>
      <c r="C63" s="373" t="s">
        <v>976</v>
      </c>
      <c r="D63" s="374"/>
      <c r="E63" s="368" t="s">
        <v>801</v>
      </c>
      <c r="F63" s="369">
        <v>7</v>
      </c>
      <c r="G63" s="315"/>
      <c r="H63" s="316"/>
      <c r="I63" s="370">
        <f t="shared" ref="I63:I67" si="6">PRODUCT(F63,G63)</f>
        <v>7</v>
      </c>
      <c r="J63" s="370">
        <f t="shared" ref="J63:J67" si="7">PRODUCT(F63,H63)</f>
        <v>7</v>
      </c>
      <c r="K63" s="370">
        <f t="shared" ref="K63:K67" si="8">SUM(I63:J63)</f>
        <v>14</v>
      </c>
      <c r="L63" s="371"/>
      <c r="M63" s="372"/>
    </row>
    <row r="64" spans="1:13" s="313" customFormat="1" ht="14.25" customHeight="1" x14ac:dyDescent="0.2">
      <c r="A64" s="364"/>
      <c r="B64" s="365"/>
      <c r="C64" s="373" t="s">
        <v>977</v>
      </c>
      <c r="D64" s="374"/>
      <c r="E64" s="368" t="s">
        <v>801</v>
      </c>
      <c r="F64" s="369">
        <v>1</v>
      </c>
      <c r="G64" s="315"/>
      <c r="H64" s="316"/>
      <c r="I64" s="370">
        <f t="shared" si="6"/>
        <v>1</v>
      </c>
      <c r="J64" s="370">
        <f t="shared" si="7"/>
        <v>1</v>
      </c>
      <c r="K64" s="370">
        <f t="shared" si="8"/>
        <v>2</v>
      </c>
      <c r="L64" s="371"/>
      <c r="M64" s="372"/>
    </row>
    <row r="65" spans="1:13" s="313" customFormat="1" ht="14.25" customHeight="1" x14ac:dyDescent="0.2">
      <c r="A65" s="364"/>
      <c r="B65" s="365"/>
      <c r="C65" s="373" t="s">
        <v>978</v>
      </c>
      <c r="D65" s="374"/>
      <c r="E65" s="368" t="s">
        <v>801</v>
      </c>
      <c r="F65" s="369">
        <v>2</v>
      </c>
      <c r="G65" s="315"/>
      <c r="H65" s="316"/>
      <c r="I65" s="370">
        <f t="shared" si="6"/>
        <v>2</v>
      </c>
      <c r="J65" s="370">
        <f t="shared" si="7"/>
        <v>2</v>
      </c>
      <c r="K65" s="370">
        <f t="shared" si="8"/>
        <v>4</v>
      </c>
      <c r="L65" s="371"/>
      <c r="M65" s="372"/>
    </row>
    <row r="66" spans="1:13" s="313" customFormat="1" ht="14.25" customHeight="1" x14ac:dyDescent="0.2">
      <c r="A66" s="364"/>
      <c r="B66" s="365"/>
      <c r="C66" s="373" t="s">
        <v>979</v>
      </c>
      <c r="D66" s="374"/>
      <c r="E66" s="368" t="s">
        <v>801</v>
      </c>
      <c r="F66" s="369">
        <v>1</v>
      </c>
      <c r="G66" s="315"/>
      <c r="H66" s="316"/>
      <c r="I66" s="370">
        <f t="shared" si="6"/>
        <v>1</v>
      </c>
      <c r="J66" s="370">
        <f t="shared" si="7"/>
        <v>1</v>
      </c>
      <c r="K66" s="370">
        <f t="shared" si="8"/>
        <v>2</v>
      </c>
      <c r="L66" s="371"/>
      <c r="M66" s="372"/>
    </row>
    <row r="67" spans="1:13" s="313" customFormat="1" ht="47.25" customHeight="1" x14ac:dyDescent="0.2">
      <c r="A67" s="364"/>
      <c r="B67" s="365"/>
      <c r="C67" s="375" t="s">
        <v>980</v>
      </c>
      <c r="D67" s="374"/>
      <c r="E67" s="368" t="s">
        <v>801</v>
      </c>
      <c r="F67" s="369">
        <v>14</v>
      </c>
      <c r="G67" s="315"/>
      <c r="H67" s="316"/>
      <c r="I67" s="370">
        <f t="shared" si="6"/>
        <v>14</v>
      </c>
      <c r="J67" s="370">
        <f t="shared" si="7"/>
        <v>14</v>
      </c>
      <c r="K67" s="370">
        <f t="shared" si="8"/>
        <v>28</v>
      </c>
      <c r="L67" s="371"/>
      <c r="M67" s="372"/>
    </row>
    <row r="68" spans="1:13" s="313" customFormat="1" ht="14.25" customHeight="1" x14ac:dyDescent="0.2">
      <c r="A68" s="364"/>
      <c r="B68" s="365"/>
      <c r="C68" s="375" t="s">
        <v>981</v>
      </c>
      <c r="D68" s="374"/>
      <c r="E68" s="368"/>
      <c r="F68" s="369"/>
      <c r="G68" s="315"/>
      <c r="H68" s="316"/>
      <c r="I68" s="370"/>
      <c r="J68" s="370"/>
      <c r="K68" s="370"/>
      <c r="L68" s="371"/>
      <c r="M68" s="372"/>
    </row>
    <row r="69" spans="1:13" s="313" customFormat="1" ht="14.25" customHeight="1" x14ac:dyDescent="0.2">
      <c r="A69" s="364"/>
      <c r="B69" s="365"/>
      <c r="C69" s="373" t="s">
        <v>982</v>
      </c>
      <c r="D69" s="374"/>
      <c r="E69" s="368" t="s">
        <v>801</v>
      </c>
      <c r="F69" s="369">
        <v>4</v>
      </c>
      <c r="G69" s="315"/>
      <c r="H69" s="316"/>
      <c r="I69" s="370">
        <f>PRODUCT(F69,G69)</f>
        <v>4</v>
      </c>
      <c r="J69" s="370">
        <f>PRODUCT(F69,H69)</f>
        <v>4</v>
      </c>
      <c r="K69" s="370">
        <f>SUM(I69:J69)</f>
        <v>8</v>
      </c>
      <c r="L69" s="371"/>
      <c r="M69" s="372"/>
    </row>
    <row r="70" spans="1:13" s="313" customFormat="1" ht="14.25" customHeight="1" x14ac:dyDescent="0.2">
      <c r="A70" s="364"/>
      <c r="B70" s="365"/>
      <c r="C70" s="373" t="s">
        <v>983</v>
      </c>
      <c r="D70" s="374"/>
      <c r="E70" s="368" t="s">
        <v>801</v>
      </c>
      <c r="F70" s="369">
        <v>4</v>
      </c>
      <c r="G70" s="315"/>
      <c r="H70" s="316"/>
      <c r="I70" s="370">
        <f>PRODUCT(F70,G70)</f>
        <v>4</v>
      </c>
      <c r="J70" s="370">
        <f>PRODUCT(F70,H70)</f>
        <v>4</v>
      </c>
      <c r="K70" s="370">
        <f>SUM(I70:J70)</f>
        <v>8</v>
      </c>
      <c r="L70" s="371"/>
      <c r="M70" s="372"/>
    </row>
    <row r="71" spans="1:13" s="313" customFormat="1" ht="14.25" customHeight="1" x14ac:dyDescent="0.2">
      <c r="A71" s="364"/>
      <c r="B71" s="365"/>
      <c r="C71" s="373" t="s">
        <v>984</v>
      </c>
      <c r="D71" s="374"/>
      <c r="E71" s="368" t="s">
        <v>801</v>
      </c>
      <c r="F71" s="369">
        <v>2</v>
      </c>
      <c r="G71" s="315"/>
      <c r="H71" s="316"/>
      <c r="I71" s="370">
        <f>PRODUCT(F71,G71)</f>
        <v>2</v>
      </c>
      <c r="J71" s="370">
        <f>PRODUCT(F71,H71)</f>
        <v>2</v>
      </c>
      <c r="K71" s="370">
        <f>SUM(I71:J71)</f>
        <v>4</v>
      </c>
      <c r="L71" s="371"/>
      <c r="M71" s="372"/>
    </row>
    <row r="72" spans="1:13" s="313" customFormat="1" ht="14.25" customHeight="1" x14ac:dyDescent="0.2">
      <c r="A72" s="364"/>
      <c r="B72" s="365"/>
      <c r="C72" s="373"/>
      <c r="D72" s="374"/>
      <c r="E72" s="368"/>
      <c r="F72" s="369"/>
      <c r="G72" s="315"/>
      <c r="H72" s="316"/>
      <c r="I72" s="370"/>
      <c r="J72" s="370"/>
      <c r="K72" s="370"/>
      <c r="L72" s="371"/>
      <c r="M72" s="372"/>
    </row>
    <row r="73" spans="1:13" s="313" customFormat="1" ht="43.5" customHeight="1" x14ac:dyDescent="0.2">
      <c r="A73" s="364"/>
      <c r="B73" s="365"/>
      <c r="C73" s="373" t="s">
        <v>985</v>
      </c>
      <c r="D73" s="374"/>
      <c r="E73" s="368"/>
      <c r="F73" s="369"/>
      <c r="G73" s="315"/>
      <c r="H73" s="316"/>
      <c r="I73" s="370"/>
      <c r="J73" s="370"/>
      <c r="K73" s="370"/>
      <c r="L73" s="371"/>
      <c r="M73" s="372"/>
    </row>
    <row r="74" spans="1:13" s="313" customFormat="1" ht="14.25" customHeight="1" x14ac:dyDescent="0.2">
      <c r="A74" s="317"/>
      <c r="B74" s="318"/>
      <c r="C74" s="319" t="s">
        <v>986</v>
      </c>
      <c r="D74" s="320"/>
      <c r="E74" s="321"/>
      <c r="F74" s="322"/>
      <c r="G74" s="322"/>
      <c r="H74" s="303"/>
      <c r="I74" s="323"/>
      <c r="J74" s="323"/>
      <c r="K74" s="323"/>
      <c r="L74" s="324"/>
      <c r="M74" s="325"/>
    </row>
    <row r="75" spans="1:13" s="313" customFormat="1" ht="57.75" customHeight="1" x14ac:dyDescent="0.2">
      <c r="A75" s="364"/>
      <c r="B75" s="365"/>
      <c r="C75" s="373" t="s">
        <v>987</v>
      </c>
      <c r="D75" s="374"/>
      <c r="E75" s="368"/>
      <c r="F75" s="369"/>
      <c r="G75" s="315"/>
      <c r="H75" s="316"/>
      <c r="I75" s="370"/>
      <c r="J75" s="370"/>
      <c r="K75" s="370"/>
      <c r="L75" s="371"/>
      <c r="M75" s="372"/>
    </row>
    <row r="76" spans="1:13" s="313" customFormat="1" ht="14.25" customHeight="1" x14ac:dyDescent="0.2">
      <c r="A76" s="364"/>
      <c r="B76" s="365"/>
      <c r="C76" s="373" t="s">
        <v>988</v>
      </c>
      <c r="D76" s="374"/>
      <c r="E76" s="368" t="s">
        <v>897</v>
      </c>
      <c r="F76" s="369">
        <v>5</v>
      </c>
      <c r="G76" s="315"/>
      <c r="H76" s="316"/>
      <c r="I76" s="370">
        <f>PRODUCT(F76,G76)</f>
        <v>5</v>
      </c>
      <c r="J76" s="370">
        <f>PRODUCT(F76,H76)</f>
        <v>5</v>
      </c>
      <c r="K76" s="370">
        <f>SUM(I76:J76)</f>
        <v>10</v>
      </c>
      <c r="L76" s="371"/>
      <c r="M76" s="372"/>
    </row>
    <row r="77" spans="1:13" s="313" customFormat="1" ht="14.25" customHeight="1" x14ac:dyDescent="0.2">
      <c r="A77" s="364"/>
      <c r="B77" s="365"/>
      <c r="C77" s="373" t="s">
        <v>989</v>
      </c>
      <c r="D77" s="374"/>
      <c r="E77" s="368" t="s">
        <v>897</v>
      </c>
      <c r="F77" s="369">
        <v>12</v>
      </c>
      <c r="G77" s="315"/>
      <c r="H77" s="316"/>
      <c r="I77" s="370">
        <f>PRODUCT(F77,G77)</f>
        <v>12</v>
      </c>
      <c r="J77" s="370">
        <f>PRODUCT(F77,H77)</f>
        <v>12</v>
      </c>
      <c r="K77" s="370">
        <f>SUM(I77:J77)</f>
        <v>24</v>
      </c>
      <c r="L77" s="371"/>
      <c r="M77" s="372"/>
    </row>
    <row r="78" spans="1:13" s="313" customFormat="1" ht="14.25" customHeight="1" x14ac:dyDescent="0.2">
      <c r="A78" s="364"/>
      <c r="B78" s="365"/>
      <c r="C78" s="373" t="s">
        <v>990</v>
      </c>
      <c r="D78" s="374"/>
      <c r="E78" s="368" t="s">
        <v>801</v>
      </c>
      <c r="F78" s="369">
        <v>1</v>
      </c>
      <c r="G78" s="315"/>
      <c r="H78" s="316"/>
      <c r="I78" s="370">
        <f>PRODUCT(F78,G78)</f>
        <v>1</v>
      </c>
      <c r="J78" s="370">
        <f>PRODUCT(F78,H78)</f>
        <v>1</v>
      </c>
      <c r="K78" s="370">
        <f>SUM(I78:J78)</f>
        <v>2</v>
      </c>
      <c r="L78" s="371"/>
      <c r="M78" s="372"/>
    </row>
    <row r="79" spans="1:13" s="313" customFormat="1" ht="30.75" customHeight="1" x14ac:dyDescent="0.2">
      <c r="A79" s="364"/>
      <c r="B79" s="365"/>
      <c r="C79" s="375" t="s">
        <v>991</v>
      </c>
      <c r="D79" s="374"/>
      <c r="E79" s="368"/>
      <c r="F79" s="369"/>
      <c r="G79" s="315"/>
      <c r="H79" s="316"/>
      <c r="I79" s="370"/>
      <c r="J79" s="370"/>
      <c r="K79" s="370"/>
      <c r="L79" s="371"/>
      <c r="M79" s="372"/>
    </row>
    <row r="80" spans="1:13" s="313" customFormat="1" ht="14.25" customHeight="1" x14ac:dyDescent="0.2">
      <c r="A80" s="364"/>
      <c r="B80" s="365"/>
      <c r="C80" s="373" t="s">
        <v>992</v>
      </c>
      <c r="D80" s="374"/>
      <c r="E80" s="368" t="s">
        <v>801</v>
      </c>
      <c r="F80" s="369">
        <v>1</v>
      </c>
      <c r="G80" s="315"/>
      <c r="H80" s="316"/>
      <c r="I80" s="370">
        <f t="shared" ref="I80:I85" si="9">PRODUCT(F80,G80)</f>
        <v>1</v>
      </c>
      <c r="J80" s="370">
        <f t="shared" ref="J80:J85" si="10">PRODUCT(F80,H80)</f>
        <v>1</v>
      </c>
      <c r="K80" s="370">
        <f t="shared" ref="K80:K85" si="11">SUM(I80:J80)</f>
        <v>2</v>
      </c>
      <c r="L80" s="371"/>
      <c r="M80" s="372"/>
    </row>
    <row r="81" spans="1:13" s="313" customFormat="1" ht="14.25" customHeight="1" x14ac:dyDescent="0.2">
      <c r="A81" s="364"/>
      <c r="B81" s="365"/>
      <c r="C81" s="373" t="s">
        <v>993</v>
      </c>
      <c r="D81" s="374"/>
      <c r="E81" s="368" t="s">
        <v>801</v>
      </c>
      <c r="F81" s="369">
        <v>4</v>
      </c>
      <c r="G81" s="315"/>
      <c r="H81" s="316"/>
      <c r="I81" s="370">
        <f t="shared" si="9"/>
        <v>4</v>
      </c>
      <c r="J81" s="370">
        <f t="shared" si="10"/>
        <v>4</v>
      </c>
      <c r="K81" s="370">
        <f t="shared" si="11"/>
        <v>8</v>
      </c>
      <c r="L81" s="371"/>
      <c r="M81" s="372"/>
    </row>
    <row r="82" spans="1:13" s="313" customFormat="1" ht="14.25" customHeight="1" x14ac:dyDescent="0.2">
      <c r="A82" s="364"/>
      <c r="B82" s="365"/>
      <c r="C82" s="373" t="s">
        <v>994</v>
      </c>
      <c r="D82" s="374"/>
      <c r="E82" s="368" t="s">
        <v>801</v>
      </c>
      <c r="F82" s="369">
        <v>1</v>
      </c>
      <c r="G82" s="315"/>
      <c r="H82" s="316"/>
      <c r="I82" s="370">
        <f t="shared" si="9"/>
        <v>1</v>
      </c>
      <c r="J82" s="370">
        <f t="shared" si="10"/>
        <v>1</v>
      </c>
      <c r="K82" s="370">
        <f t="shared" si="11"/>
        <v>2</v>
      </c>
      <c r="L82" s="371"/>
      <c r="M82" s="372"/>
    </row>
    <row r="83" spans="1:13" s="313" customFormat="1" ht="28.5" customHeight="1" x14ac:dyDescent="0.2">
      <c r="A83" s="364"/>
      <c r="B83" s="365"/>
      <c r="C83" s="375" t="s">
        <v>995</v>
      </c>
      <c r="D83" s="374"/>
      <c r="E83" s="368" t="s">
        <v>801</v>
      </c>
      <c r="F83" s="369">
        <v>1</v>
      </c>
      <c r="G83" s="315"/>
      <c r="H83" s="316"/>
      <c r="I83" s="370">
        <f t="shared" si="9"/>
        <v>1</v>
      </c>
      <c r="J83" s="370">
        <f t="shared" si="10"/>
        <v>1</v>
      </c>
      <c r="K83" s="370">
        <f t="shared" si="11"/>
        <v>2</v>
      </c>
      <c r="L83" s="371"/>
      <c r="M83" s="372"/>
    </row>
    <row r="84" spans="1:13" s="313" customFormat="1" ht="14.25" customHeight="1" x14ac:dyDescent="0.2">
      <c r="A84" s="364"/>
      <c r="B84" s="365"/>
      <c r="C84" s="373" t="s">
        <v>996</v>
      </c>
      <c r="D84" s="374"/>
      <c r="E84" s="368" t="s">
        <v>801</v>
      </c>
      <c r="F84" s="369">
        <v>1</v>
      </c>
      <c r="G84" s="315"/>
      <c r="H84" s="316"/>
      <c r="I84" s="370">
        <f t="shared" si="9"/>
        <v>1</v>
      </c>
      <c r="J84" s="370">
        <f t="shared" si="10"/>
        <v>1</v>
      </c>
      <c r="K84" s="370">
        <f t="shared" si="11"/>
        <v>2</v>
      </c>
      <c r="L84" s="371"/>
      <c r="M84" s="372"/>
    </row>
    <row r="85" spans="1:13" s="313" customFormat="1" ht="46.5" customHeight="1" x14ac:dyDescent="0.2">
      <c r="A85" s="364"/>
      <c r="B85" s="365"/>
      <c r="C85" s="375" t="s">
        <v>997</v>
      </c>
      <c r="D85" s="374"/>
      <c r="E85" s="368" t="s">
        <v>801</v>
      </c>
      <c r="F85" s="369">
        <v>1</v>
      </c>
      <c r="G85" s="315"/>
      <c r="H85" s="316"/>
      <c r="I85" s="370">
        <f t="shared" si="9"/>
        <v>1</v>
      </c>
      <c r="J85" s="370">
        <f t="shared" si="10"/>
        <v>1</v>
      </c>
      <c r="K85" s="370">
        <f t="shared" si="11"/>
        <v>2</v>
      </c>
      <c r="L85" s="371"/>
      <c r="M85" s="372"/>
    </row>
    <row r="86" spans="1:13" s="313" customFormat="1" ht="14.25" customHeight="1" x14ac:dyDescent="0.2">
      <c r="A86" s="317"/>
      <c r="B86" s="318"/>
      <c r="C86" s="319" t="s">
        <v>998</v>
      </c>
      <c r="D86" s="320"/>
      <c r="E86" s="321"/>
      <c r="F86" s="322"/>
      <c r="G86" s="322"/>
      <c r="H86" s="303"/>
      <c r="I86" s="323"/>
      <c r="J86" s="323"/>
      <c r="K86" s="323"/>
      <c r="L86" s="324"/>
      <c r="M86" s="325"/>
    </row>
    <row r="87" spans="1:13" s="313" customFormat="1" ht="14.25" customHeight="1" x14ac:dyDescent="0.2">
      <c r="A87" s="317"/>
      <c r="B87" s="318"/>
      <c r="C87" s="319" t="s">
        <v>999</v>
      </c>
      <c r="D87" s="320"/>
      <c r="E87" s="321"/>
      <c r="F87" s="322"/>
      <c r="G87" s="322"/>
      <c r="H87" s="303"/>
      <c r="I87" s="323"/>
      <c r="J87" s="323"/>
      <c r="K87" s="323"/>
      <c r="L87" s="324"/>
      <c r="M87" s="325"/>
    </row>
    <row r="88" spans="1:13" s="313" customFormat="1" ht="14.25" customHeight="1" x14ac:dyDescent="0.2">
      <c r="A88" s="364"/>
      <c r="B88" s="365"/>
      <c r="C88" s="373" t="s">
        <v>1000</v>
      </c>
      <c r="D88" s="374"/>
      <c r="E88" s="368" t="s">
        <v>801</v>
      </c>
      <c r="F88" s="369">
        <v>1</v>
      </c>
      <c r="G88" s="370"/>
      <c r="H88" s="316"/>
      <c r="I88" s="370"/>
      <c r="J88" s="370"/>
      <c r="K88" s="370">
        <f t="shared" ref="K88:K90" si="12">F88*H88</f>
        <v>0</v>
      </c>
      <c r="L88" s="371"/>
      <c r="M88" s="372"/>
    </row>
    <row r="89" spans="1:13" s="313" customFormat="1" ht="14.25" customHeight="1" x14ac:dyDescent="0.2">
      <c r="A89" s="364"/>
      <c r="B89" s="365"/>
      <c r="C89" s="377" t="s">
        <v>1001</v>
      </c>
      <c r="D89" s="378"/>
      <c r="E89" s="368" t="s">
        <v>801</v>
      </c>
      <c r="F89" s="369">
        <v>1</v>
      </c>
      <c r="G89" s="370"/>
      <c r="H89" s="316"/>
      <c r="I89" s="370"/>
      <c r="J89" s="370"/>
      <c r="K89" s="370">
        <f t="shared" si="12"/>
        <v>0</v>
      </c>
      <c r="L89" s="371"/>
      <c r="M89" s="372"/>
    </row>
    <row r="90" spans="1:13" s="313" customFormat="1" ht="14.25" customHeight="1" thickBot="1" x14ac:dyDescent="0.25">
      <c r="A90" s="379"/>
      <c r="B90" s="380"/>
      <c r="C90" s="381" t="s">
        <v>1002</v>
      </c>
      <c r="D90" s="382"/>
      <c r="E90" s="368" t="s">
        <v>801</v>
      </c>
      <c r="F90" s="369">
        <v>1</v>
      </c>
      <c r="G90" s="370"/>
      <c r="H90" s="316"/>
      <c r="I90" s="370"/>
      <c r="J90" s="370"/>
      <c r="K90" s="370">
        <f t="shared" si="12"/>
        <v>0</v>
      </c>
      <c r="L90" s="383"/>
      <c r="M90" s="384"/>
    </row>
    <row r="91" spans="1:13" s="313" customFormat="1" ht="14.25" customHeight="1" thickBot="1" x14ac:dyDescent="0.25">
      <c r="A91" s="326"/>
      <c r="B91" s="327"/>
      <c r="C91" s="328"/>
      <c r="D91" s="328"/>
      <c r="E91" s="329"/>
      <c r="F91" s="330"/>
      <c r="G91" s="330"/>
      <c r="H91" s="331"/>
      <c r="I91" s="331"/>
      <c r="J91" s="331"/>
      <c r="K91" s="331"/>
      <c r="L91" s="332"/>
      <c r="M91" s="332"/>
    </row>
    <row r="92" spans="1:13" s="35" customFormat="1" ht="20.100000000000001" customHeight="1" thickBot="1" x14ac:dyDescent="0.25">
      <c r="A92" s="340"/>
      <c r="B92" s="341"/>
      <c r="C92" s="418" t="s">
        <v>1003</v>
      </c>
      <c r="D92" s="419"/>
      <c r="E92" s="420"/>
      <c r="F92" s="421"/>
      <c r="G92" s="421"/>
      <c r="H92" s="422"/>
      <c r="I92" s="422"/>
      <c r="J92" s="422"/>
      <c r="K92" s="423"/>
      <c r="L92" s="339"/>
      <c r="M92" s="339"/>
    </row>
    <row r="93" spans="1:13" s="35" customFormat="1" ht="20.100000000000001" customHeight="1" x14ac:dyDescent="0.2">
      <c r="A93" s="340"/>
      <c r="B93" s="341"/>
      <c r="C93" s="396" t="s">
        <v>1004</v>
      </c>
      <c r="D93" s="397"/>
      <c r="E93" s="398"/>
      <c r="F93" s="399"/>
      <c r="G93" s="399"/>
      <c r="H93" s="400"/>
      <c r="I93" s="401"/>
      <c r="J93" s="400"/>
      <c r="K93" s="402">
        <f>SUM(I21:I91)</f>
        <v>451</v>
      </c>
      <c r="L93" s="339"/>
      <c r="M93" s="339"/>
    </row>
    <row r="94" spans="1:13" s="35" customFormat="1" ht="20.100000000000001" customHeight="1" x14ac:dyDescent="0.2">
      <c r="A94" s="340"/>
      <c r="B94" s="341"/>
      <c r="C94" s="403" t="s">
        <v>1005</v>
      </c>
      <c r="D94" s="404"/>
      <c r="E94" s="405"/>
      <c r="F94" s="406"/>
      <c r="G94" s="406"/>
      <c r="H94" s="407"/>
      <c r="I94" s="407"/>
      <c r="J94" s="408"/>
      <c r="K94" s="409">
        <f>SUM(J21:J91)</f>
        <v>451</v>
      </c>
      <c r="L94" s="339"/>
      <c r="M94" s="339"/>
    </row>
    <row r="95" spans="1:13" s="35" customFormat="1" ht="20.100000000000001" customHeight="1" x14ac:dyDescent="0.2">
      <c r="A95" s="340"/>
      <c r="B95" s="341"/>
      <c r="C95" s="403" t="s">
        <v>1006</v>
      </c>
      <c r="D95" s="404"/>
      <c r="E95" s="405"/>
      <c r="F95" s="406"/>
      <c r="G95" s="406"/>
      <c r="H95" s="407"/>
      <c r="I95" s="410"/>
      <c r="J95" s="407"/>
      <c r="K95" s="411">
        <f>SUM(K88:K90)</f>
        <v>0</v>
      </c>
      <c r="L95" s="339"/>
      <c r="M95" s="339"/>
    </row>
    <row r="96" spans="1:13" s="35" customFormat="1" ht="20.100000000000001" customHeight="1" x14ac:dyDescent="0.2">
      <c r="A96" s="340"/>
      <c r="B96" s="341"/>
      <c r="C96" s="403" t="s">
        <v>1007</v>
      </c>
      <c r="D96" s="404"/>
      <c r="E96" s="412"/>
      <c r="F96" s="404"/>
      <c r="G96" s="404"/>
      <c r="H96" s="407"/>
      <c r="I96" s="407"/>
      <c r="J96" s="407"/>
      <c r="K96" s="411"/>
      <c r="L96" s="339"/>
      <c r="M96" s="339"/>
    </row>
    <row r="97" spans="1:13" s="35" customFormat="1" ht="20.100000000000001" customHeight="1" thickBot="1" x14ac:dyDescent="0.25">
      <c r="A97" s="340"/>
      <c r="B97" s="341"/>
      <c r="C97" s="413" t="s">
        <v>1008</v>
      </c>
      <c r="D97" s="414"/>
      <c r="E97" s="415"/>
      <c r="F97" s="414"/>
      <c r="G97" s="414"/>
      <c r="H97" s="416"/>
      <c r="I97" s="416"/>
      <c r="J97" s="416"/>
      <c r="K97" s="417"/>
      <c r="L97" s="339"/>
      <c r="M97" s="339"/>
    </row>
    <row r="98" spans="1:13" s="35" customFormat="1" ht="20.100000000000001" customHeight="1" thickBot="1" x14ac:dyDescent="0.25">
      <c r="A98" s="340"/>
      <c r="B98" s="341"/>
      <c r="C98" s="424" t="s">
        <v>1009</v>
      </c>
      <c r="D98" s="425"/>
      <c r="E98" s="426"/>
      <c r="F98" s="427"/>
      <c r="G98" s="427"/>
      <c r="H98" s="428"/>
      <c r="I98" s="429"/>
      <c r="J98" s="428"/>
      <c r="K98" s="430">
        <f>SUM(K93:K97)</f>
        <v>902</v>
      </c>
      <c r="L98" s="339"/>
      <c r="M98" s="339"/>
    </row>
    <row r="99" spans="1:13" ht="14.25" customHeight="1" thickBot="1" x14ac:dyDescent="0.25">
      <c r="A99" s="342"/>
      <c r="B99" s="343"/>
      <c r="C99" s="344"/>
      <c r="D99" s="344"/>
      <c r="E99" s="345"/>
      <c r="F99" s="346"/>
      <c r="G99" s="346"/>
      <c r="H99" s="347"/>
      <c r="I99" s="347"/>
      <c r="J99" s="347"/>
      <c r="K99" s="347"/>
      <c r="L99" s="348"/>
      <c r="M99" s="348"/>
    </row>
    <row r="100" spans="1:13" ht="14.25" customHeight="1" thickBot="1" x14ac:dyDescent="0.25">
      <c r="A100" s="892" t="s">
        <v>898</v>
      </c>
      <c r="B100" s="892"/>
      <c r="C100" s="892"/>
      <c r="D100" s="892"/>
      <c r="E100" s="892"/>
      <c r="F100" s="892"/>
      <c r="G100" s="892"/>
      <c r="H100" s="892"/>
      <c r="I100" s="892"/>
      <c r="J100" s="892"/>
      <c r="K100" s="892"/>
      <c r="L100" s="892"/>
      <c r="M100" s="892"/>
    </row>
    <row r="101" spans="1:13" ht="14.25" customHeight="1" thickBot="1" x14ac:dyDescent="0.25">
      <c r="A101" s="893" t="s">
        <v>899</v>
      </c>
      <c r="B101" s="894" t="s">
        <v>900</v>
      </c>
      <c r="C101" s="894" t="s">
        <v>901</v>
      </c>
      <c r="D101" s="894"/>
      <c r="E101" s="894" t="s">
        <v>902</v>
      </c>
      <c r="F101" s="895" t="s">
        <v>903</v>
      </c>
      <c r="G101" s="896" t="s">
        <v>904</v>
      </c>
      <c r="H101" s="896"/>
      <c r="I101" s="896"/>
      <c r="J101" s="896"/>
      <c r="K101" s="896"/>
      <c r="L101" s="897" t="s">
        <v>905</v>
      </c>
      <c r="M101" s="897"/>
    </row>
    <row r="102" spans="1:13" ht="14.25" customHeight="1" thickBot="1" x14ac:dyDescent="0.25">
      <c r="A102" s="893"/>
      <c r="B102" s="894"/>
      <c r="C102" s="894"/>
      <c r="D102" s="894"/>
      <c r="E102" s="894"/>
      <c r="F102" s="895"/>
      <c r="G102" s="360" t="s">
        <v>906</v>
      </c>
      <c r="H102" s="360" t="s">
        <v>907</v>
      </c>
      <c r="I102" s="360" t="s">
        <v>908</v>
      </c>
      <c r="J102" s="360" t="s">
        <v>909</v>
      </c>
      <c r="K102" s="361" t="s">
        <v>910</v>
      </c>
      <c r="L102" s="362" t="s">
        <v>16</v>
      </c>
      <c r="M102" s="363" t="s">
        <v>23</v>
      </c>
    </row>
    <row r="103" spans="1:13" ht="14.25" customHeight="1" x14ac:dyDescent="0.2">
      <c r="A103" s="889" t="s">
        <v>911</v>
      </c>
      <c r="B103" s="889"/>
      <c r="C103" s="889"/>
      <c r="D103" s="889"/>
      <c r="E103" s="889"/>
      <c r="F103" s="889"/>
      <c r="G103" s="889"/>
      <c r="H103" s="889"/>
      <c r="I103" s="889"/>
      <c r="J103" s="889"/>
      <c r="K103" s="889"/>
      <c r="L103" s="889"/>
      <c r="M103" s="889"/>
    </row>
    <row r="104" spans="1:13" ht="14.25" customHeight="1" x14ac:dyDescent="0.2">
      <c r="A104" s="289" t="s">
        <v>912</v>
      </c>
      <c r="B104" s="287"/>
      <c r="C104" s="287"/>
      <c r="D104" s="287"/>
      <c r="E104" s="287"/>
      <c r="F104" s="287"/>
      <c r="G104" s="287"/>
      <c r="H104" s="287"/>
      <c r="I104" s="287"/>
      <c r="J104" s="287"/>
      <c r="K104" s="287"/>
      <c r="L104" s="287"/>
      <c r="M104" s="290"/>
    </row>
    <row r="105" spans="1:13" ht="14.25" customHeight="1" x14ac:dyDescent="0.2">
      <c r="A105" s="890" t="s">
        <v>913</v>
      </c>
      <c r="B105" s="890"/>
      <c r="C105" s="890"/>
      <c r="D105" s="890"/>
      <c r="E105" s="890"/>
      <c r="F105" s="890"/>
      <c r="G105" s="890"/>
      <c r="H105" s="890"/>
      <c r="I105" s="890"/>
      <c r="J105" s="890"/>
      <c r="K105" s="890"/>
      <c r="L105" s="890"/>
      <c r="M105" s="890"/>
    </row>
    <row r="106" spans="1:13" ht="14.25" customHeight="1" x14ac:dyDescent="0.2">
      <c r="A106" s="891" t="s">
        <v>914</v>
      </c>
      <c r="B106" s="891"/>
      <c r="C106" s="891"/>
      <c r="D106" s="891"/>
      <c r="E106" s="891"/>
      <c r="F106" s="891"/>
      <c r="G106" s="891"/>
      <c r="H106" s="891"/>
      <c r="I106" s="891"/>
      <c r="J106" s="891"/>
      <c r="K106" s="891"/>
      <c r="L106" s="891"/>
      <c r="M106" s="891"/>
    </row>
    <row r="107" spans="1:13" ht="14.25" customHeight="1" x14ac:dyDescent="0.2">
      <c r="A107" s="890"/>
      <c r="B107" s="890"/>
      <c r="C107" s="890"/>
      <c r="D107" s="890"/>
      <c r="E107" s="890"/>
      <c r="F107" s="890"/>
      <c r="G107" s="890"/>
      <c r="H107" s="890"/>
      <c r="I107" s="890"/>
      <c r="J107" s="890"/>
      <c r="K107" s="890"/>
      <c r="L107" s="890"/>
      <c r="M107" s="890"/>
    </row>
    <row r="108" spans="1:13" ht="14.25" customHeight="1" x14ac:dyDescent="0.2">
      <c r="A108" s="890" t="s">
        <v>916</v>
      </c>
      <c r="B108" s="890"/>
      <c r="C108" s="890"/>
      <c r="D108" s="890"/>
      <c r="E108" s="890"/>
      <c r="F108" s="890"/>
      <c r="G108" s="890"/>
      <c r="H108" s="890"/>
      <c r="I108" s="890"/>
      <c r="J108" s="890"/>
      <c r="K108" s="890"/>
      <c r="L108" s="890"/>
      <c r="M108" s="890"/>
    </row>
    <row r="109" spans="1:13" ht="62.25" customHeight="1" x14ac:dyDescent="0.2">
      <c r="A109" s="890" t="s">
        <v>917</v>
      </c>
      <c r="B109" s="890"/>
      <c r="C109" s="890"/>
      <c r="D109" s="890"/>
      <c r="E109" s="890"/>
      <c r="F109" s="890"/>
      <c r="G109" s="890"/>
      <c r="H109" s="890"/>
      <c r="I109" s="890"/>
      <c r="J109" s="890"/>
      <c r="K109" s="890"/>
      <c r="L109" s="890"/>
      <c r="M109" s="890"/>
    </row>
    <row r="110" spans="1:13" ht="14.25" customHeight="1" x14ac:dyDescent="0.2">
      <c r="A110" s="291"/>
      <c r="B110" s="292"/>
      <c r="C110" s="292"/>
      <c r="D110" s="292"/>
      <c r="E110" s="293"/>
      <c r="F110" s="292"/>
      <c r="G110" s="292"/>
      <c r="H110" s="292"/>
      <c r="I110" s="292"/>
      <c r="J110" s="292"/>
      <c r="K110" s="292"/>
      <c r="L110" s="292"/>
      <c r="M110" s="294"/>
    </row>
    <row r="111" spans="1:13" ht="14.25" customHeight="1" x14ac:dyDescent="0.2">
      <c r="A111" s="898" t="s">
        <v>918</v>
      </c>
      <c r="B111" s="898"/>
      <c r="C111" s="898"/>
      <c r="D111" s="898"/>
      <c r="E111" s="898"/>
      <c r="F111" s="898"/>
      <c r="G111" s="898"/>
      <c r="H111" s="898"/>
      <c r="I111" s="898"/>
      <c r="J111" s="898"/>
      <c r="K111" s="898"/>
      <c r="L111" s="898"/>
      <c r="M111" s="898"/>
    </row>
    <row r="112" spans="1:13" ht="14.25" customHeight="1" x14ac:dyDescent="0.2">
      <c r="A112" s="899"/>
      <c r="B112" s="899"/>
      <c r="C112" s="899"/>
      <c r="D112" s="899"/>
      <c r="E112" s="899"/>
      <c r="F112" s="899"/>
      <c r="G112" s="899"/>
      <c r="H112" s="899"/>
      <c r="I112" s="899"/>
      <c r="J112" s="899"/>
      <c r="K112" s="899"/>
      <c r="L112" s="899"/>
      <c r="M112" s="899"/>
    </row>
    <row r="113" spans="1:13" ht="14.25" customHeight="1" x14ac:dyDescent="0.2">
      <c r="A113" s="889" t="s">
        <v>920</v>
      </c>
      <c r="B113" s="889"/>
      <c r="C113" s="889"/>
      <c r="D113" s="889"/>
      <c r="E113" s="889"/>
      <c r="F113" s="889"/>
      <c r="G113" s="889"/>
      <c r="H113" s="889"/>
      <c r="I113" s="889"/>
      <c r="J113" s="889"/>
      <c r="K113" s="889"/>
      <c r="L113" s="889"/>
      <c r="M113" s="889"/>
    </row>
    <row r="114" spans="1:13" ht="14.25" customHeight="1" x14ac:dyDescent="0.2">
      <c r="A114" s="295"/>
      <c r="B114" s="296"/>
      <c r="C114" s="297"/>
      <c r="D114" s="297"/>
      <c r="E114" s="298"/>
      <c r="F114" s="299"/>
      <c r="G114" s="299"/>
      <c r="H114" s="300"/>
      <c r="I114" s="300"/>
      <c r="J114" s="300"/>
      <c r="K114" s="300"/>
      <c r="L114" s="301"/>
      <c r="M114" s="302"/>
    </row>
    <row r="115" spans="1:13" ht="14.25" customHeight="1" x14ac:dyDescent="0.2">
      <c r="A115" s="903"/>
      <c r="B115" s="903"/>
      <c r="C115" s="903"/>
      <c r="D115" s="903"/>
      <c r="E115" s="903"/>
      <c r="F115" s="903"/>
      <c r="G115" s="903"/>
      <c r="H115" s="903"/>
      <c r="I115" s="903"/>
      <c r="J115" s="903"/>
      <c r="K115" s="903"/>
      <c r="L115" s="903"/>
      <c r="M115" s="903"/>
    </row>
    <row r="116" spans="1:13" ht="14.25" customHeight="1" thickBot="1" x14ac:dyDescent="0.25">
      <c r="A116" s="295"/>
      <c r="B116" s="296"/>
      <c r="C116" s="297"/>
      <c r="D116" s="297"/>
      <c r="E116" s="298"/>
      <c r="F116" s="299"/>
      <c r="G116" s="299"/>
      <c r="H116" s="300"/>
      <c r="I116" s="300"/>
      <c r="J116" s="300"/>
      <c r="K116" s="300"/>
      <c r="L116" s="301"/>
      <c r="M116" s="302"/>
    </row>
    <row r="117" spans="1:13" ht="14.25" customHeight="1" thickBot="1" x14ac:dyDescent="0.25">
      <c r="A117" s="901" t="s">
        <v>921</v>
      </c>
      <c r="B117" s="901"/>
      <c r="C117" s="901"/>
      <c r="D117" s="901"/>
      <c r="E117" s="901"/>
      <c r="F117" s="901"/>
      <c r="G117" s="901"/>
      <c r="H117" s="901"/>
      <c r="I117" s="901"/>
      <c r="J117" s="901"/>
      <c r="K117" s="901"/>
      <c r="L117" s="901"/>
      <c r="M117" s="901"/>
    </row>
    <row r="118" spans="1:13" ht="24.75" customHeight="1" x14ac:dyDescent="0.2">
      <c r="A118" s="295"/>
      <c r="B118" s="902" t="s">
        <v>922</v>
      </c>
      <c r="C118" s="902"/>
      <c r="D118" s="902"/>
      <c r="E118" s="902"/>
      <c r="F118" s="902"/>
      <c r="G118" s="902"/>
      <c r="H118" s="902"/>
      <c r="I118" s="902"/>
      <c r="J118" s="902"/>
      <c r="K118" s="902"/>
      <c r="L118" s="301"/>
      <c r="M118" s="302"/>
    </row>
    <row r="119" spans="1:13" ht="18.75" customHeight="1" x14ac:dyDescent="0.2">
      <c r="A119" s="295"/>
      <c r="B119" s="904" t="s">
        <v>1010</v>
      </c>
      <c r="C119" s="904"/>
      <c r="D119" s="904"/>
      <c r="E119" s="904"/>
      <c r="F119" s="904"/>
      <c r="G119" s="299"/>
      <c r="H119" s="300"/>
      <c r="I119" s="300"/>
      <c r="J119" s="300"/>
      <c r="K119" s="300"/>
      <c r="L119" s="301"/>
      <c r="M119" s="302"/>
    </row>
    <row r="120" spans="1:13" ht="14.25" customHeight="1" x14ac:dyDescent="0.2">
      <c r="A120" s="295"/>
      <c r="B120" s="904"/>
      <c r="C120" s="904"/>
      <c r="D120" s="904"/>
      <c r="E120" s="904"/>
      <c r="F120" s="904"/>
      <c r="G120" s="299"/>
      <c r="H120" s="300"/>
      <c r="I120" s="300"/>
      <c r="J120" s="300"/>
      <c r="K120" s="300"/>
      <c r="L120" s="301"/>
      <c r="M120" s="302"/>
    </row>
    <row r="121" spans="1:13" ht="14.25" customHeight="1" x14ac:dyDescent="0.2">
      <c r="A121" s="295"/>
      <c r="B121" s="904"/>
      <c r="C121" s="904"/>
      <c r="D121" s="904"/>
      <c r="E121" s="904"/>
      <c r="F121" s="904"/>
      <c r="G121" s="299"/>
      <c r="H121" s="300"/>
      <c r="I121" s="300"/>
      <c r="J121" s="300"/>
      <c r="K121" s="300"/>
      <c r="L121" s="301"/>
      <c r="M121" s="302"/>
    </row>
    <row r="122" spans="1:13" ht="14.25" customHeight="1" x14ac:dyDescent="0.2">
      <c r="A122" s="295"/>
      <c r="B122" s="904"/>
      <c r="C122" s="904"/>
      <c r="D122" s="904"/>
      <c r="E122" s="904"/>
      <c r="F122" s="904"/>
      <c r="G122" s="299"/>
      <c r="H122" s="300"/>
      <c r="I122" s="300"/>
      <c r="J122" s="300"/>
      <c r="K122" s="300"/>
      <c r="L122" s="301"/>
      <c r="M122" s="302"/>
    </row>
    <row r="123" spans="1:13" ht="21.75" customHeight="1" thickBot="1" x14ac:dyDescent="0.25">
      <c r="A123" s="295"/>
      <c r="B123" s="904"/>
      <c r="C123" s="904"/>
      <c r="D123" s="904"/>
      <c r="E123" s="904"/>
      <c r="F123" s="904"/>
      <c r="G123" s="299"/>
      <c r="H123" s="300"/>
      <c r="I123" s="300"/>
      <c r="J123" s="300"/>
      <c r="K123" s="300"/>
      <c r="L123" s="301"/>
      <c r="M123" s="302"/>
    </row>
    <row r="124" spans="1:13" ht="14.25" customHeight="1" x14ac:dyDescent="0.2">
      <c r="A124" s="304"/>
      <c r="B124" s="305"/>
      <c r="C124" s="306" t="s">
        <v>923</v>
      </c>
      <c r="D124" s="307"/>
      <c r="E124" s="308"/>
      <c r="F124" s="309"/>
      <c r="G124" s="309"/>
      <c r="H124" s="303"/>
      <c r="I124" s="310"/>
      <c r="J124" s="310"/>
      <c r="K124" s="310"/>
      <c r="L124" s="311"/>
      <c r="M124" s="312"/>
    </row>
    <row r="125" spans="1:13" ht="38.25" x14ac:dyDescent="0.2">
      <c r="A125" s="364"/>
      <c r="B125" s="365"/>
      <c r="C125" s="366" t="s">
        <v>924</v>
      </c>
      <c r="D125" s="367"/>
      <c r="E125" s="368" t="s">
        <v>897</v>
      </c>
      <c r="F125" s="369">
        <v>12</v>
      </c>
      <c r="G125" s="315"/>
      <c r="H125" s="316"/>
      <c r="I125" s="370">
        <f t="shared" ref="I125:I132" si="13">PRODUCT(F125,G125)</f>
        <v>12</v>
      </c>
      <c r="J125" s="370">
        <f t="shared" ref="J125:J132" si="14">PRODUCT(F125,H125)</f>
        <v>12</v>
      </c>
      <c r="K125" s="370">
        <f t="shared" ref="K125:K132" si="15">SUM(I125:J125)</f>
        <v>24</v>
      </c>
      <c r="L125" s="371"/>
      <c r="M125" s="372"/>
    </row>
    <row r="126" spans="1:13" ht="12.75" x14ac:dyDescent="0.2">
      <c r="A126" s="364"/>
      <c r="B126" s="365"/>
      <c r="C126" s="373" t="s">
        <v>925</v>
      </c>
      <c r="D126" s="374"/>
      <c r="E126" s="368" t="s">
        <v>897</v>
      </c>
      <c r="F126" s="369">
        <v>25</v>
      </c>
      <c r="G126" s="315"/>
      <c r="H126" s="316"/>
      <c r="I126" s="370">
        <f t="shared" si="13"/>
        <v>25</v>
      </c>
      <c r="J126" s="370">
        <f t="shared" si="14"/>
        <v>25</v>
      </c>
      <c r="K126" s="370">
        <f t="shared" si="15"/>
        <v>50</v>
      </c>
      <c r="L126" s="371"/>
      <c r="M126" s="372"/>
    </row>
    <row r="127" spans="1:13" ht="12.75" x14ac:dyDescent="0.2">
      <c r="A127" s="364"/>
      <c r="B127" s="365"/>
      <c r="C127" s="373" t="s">
        <v>926</v>
      </c>
      <c r="D127" s="374"/>
      <c r="E127" s="368" t="s">
        <v>897</v>
      </c>
      <c r="F127" s="369">
        <v>20</v>
      </c>
      <c r="G127" s="315"/>
      <c r="H127" s="316"/>
      <c r="I127" s="370">
        <f t="shared" si="13"/>
        <v>20</v>
      </c>
      <c r="J127" s="370">
        <f t="shared" si="14"/>
        <v>20</v>
      </c>
      <c r="K127" s="370">
        <f t="shared" si="15"/>
        <v>40</v>
      </c>
      <c r="L127" s="371"/>
      <c r="M127" s="372"/>
    </row>
    <row r="128" spans="1:13" ht="51" x14ac:dyDescent="0.2">
      <c r="A128" s="364"/>
      <c r="B128" s="365"/>
      <c r="C128" s="375" t="s">
        <v>928</v>
      </c>
      <c r="D128" s="374"/>
      <c r="E128" s="368" t="s">
        <v>801</v>
      </c>
      <c r="F128" s="369">
        <v>1</v>
      </c>
      <c r="G128" s="315"/>
      <c r="H128" s="316"/>
      <c r="I128" s="370">
        <f t="shared" si="13"/>
        <v>1</v>
      </c>
      <c r="J128" s="370">
        <f t="shared" si="14"/>
        <v>1</v>
      </c>
      <c r="K128" s="370">
        <f t="shared" si="15"/>
        <v>2</v>
      </c>
      <c r="L128" s="371"/>
      <c r="M128" s="372"/>
    </row>
    <row r="129" spans="1:13" ht="51" x14ac:dyDescent="0.2">
      <c r="A129" s="364"/>
      <c r="B129" s="365"/>
      <c r="C129" s="375" t="s">
        <v>930</v>
      </c>
      <c r="D129" s="374"/>
      <c r="E129" s="368"/>
      <c r="F129" s="369"/>
      <c r="G129" s="315"/>
      <c r="H129" s="316"/>
      <c r="I129" s="370"/>
      <c r="J129" s="370"/>
      <c r="K129" s="370"/>
      <c r="L129" s="371"/>
      <c r="M129" s="372"/>
    </row>
    <row r="130" spans="1:13" ht="12.75" x14ac:dyDescent="0.2">
      <c r="A130" s="364"/>
      <c r="B130" s="365"/>
      <c r="C130" s="373" t="s">
        <v>931</v>
      </c>
      <c r="D130" s="374"/>
      <c r="E130" s="368" t="s">
        <v>897</v>
      </c>
      <c r="F130" s="369">
        <v>10</v>
      </c>
      <c r="G130" s="315"/>
      <c r="H130" s="316"/>
      <c r="I130" s="370">
        <f t="shared" si="13"/>
        <v>10</v>
      </c>
      <c r="J130" s="370">
        <f t="shared" si="14"/>
        <v>10</v>
      </c>
      <c r="K130" s="370">
        <f t="shared" si="15"/>
        <v>20</v>
      </c>
      <c r="L130" s="371"/>
      <c r="M130" s="372"/>
    </row>
    <row r="131" spans="1:13" ht="25.5" x14ac:dyDescent="0.2">
      <c r="A131" s="364"/>
      <c r="B131" s="365"/>
      <c r="C131" s="375" t="s">
        <v>3015</v>
      </c>
      <c r="D131" s="374"/>
      <c r="E131" s="368"/>
      <c r="F131" s="369"/>
      <c r="G131" s="315"/>
      <c r="H131" s="316"/>
      <c r="I131" s="370"/>
      <c r="J131" s="370"/>
      <c r="K131" s="370"/>
      <c r="L131" s="371"/>
      <c r="M131" s="372"/>
    </row>
    <row r="132" spans="1:13" ht="12.75" x14ac:dyDescent="0.2">
      <c r="A132" s="364"/>
      <c r="B132" s="365"/>
      <c r="C132" s="373" t="s">
        <v>933</v>
      </c>
      <c r="D132" s="374"/>
      <c r="E132" s="368" t="s">
        <v>897</v>
      </c>
      <c r="F132" s="369">
        <v>35</v>
      </c>
      <c r="G132" s="315"/>
      <c r="H132" s="316"/>
      <c r="I132" s="370">
        <f t="shared" si="13"/>
        <v>35</v>
      </c>
      <c r="J132" s="370">
        <f t="shared" si="14"/>
        <v>35</v>
      </c>
      <c r="K132" s="370">
        <f t="shared" si="15"/>
        <v>70</v>
      </c>
      <c r="L132" s="371"/>
      <c r="M132" s="372"/>
    </row>
    <row r="133" spans="1:13" ht="38.25" x14ac:dyDescent="0.2">
      <c r="A133" s="364"/>
      <c r="B133" s="365"/>
      <c r="C133" s="375" t="s">
        <v>934</v>
      </c>
      <c r="D133" s="374"/>
      <c r="E133" s="368"/>
      <c r="F133" s="369"/>
      <c r="G133" s="315"/>
      <c r="H133" s="316"/>
      <c r="I133" s="370"/>
      <c r="J133" s="370"/>
      <c r="K133" s="370"/>
      <c r="L133" s="371"/>
      <c r="M133" s="372"/>
    </row>
    <row r="134" spans="1:13" ht="12.75" x14ac:dyDescent="0.2">
      <c r="A134" s="364"/>
      <c r="B134" s="365"/>
      <c r="C134" s="373" t="s">
        <v>935</v>
      </c>
      <c r="D134" s="374"/>
      <c r="E134" s="368" t="s">
        <v>801</v>
      </c>
      <c r="F134" s="369">
        <v>2</v>
      </c>
      <c r="G134" s="315"/>
      <c r="H134" s="316"/>
      <c r="I134" s="370">
        <f>PRODUCT(F134,G134)</f>
        <v>2</v>
      </c>
      <c r="J134" s="370">
        <f>PRODUCT(F134,H134)</f>
        <v>2</v>
      </c>
      <c r="K134" s="370">
        <f>SUM(I134:J134)</f>
        <v>4</v>
      </c>
      <c r="L134" s="371"/>
      <c r="M134" s="372"/>
    </row>
    <row r="135" spans="1:13" x14ac:dyDescent="0.2">
      <c r="A135" s="317"/>
      <c r="B135" s="318"/>
      <c r="C135" s="319" t="s">
        <v>945</v>
      </c>
      <c r="D135" s="320"/>
      <c r="E135" s="321"/>
      <c r="F135" s="322"/>
      <c r="G135" s="322"/>
      <c r="H135" s="303"/>
      <c r="I135" s="323"/>
      <c r="J135" s="323"/>
      <c r="K135" s="323"/>
      <c r="L135" s="324"/>
      <c r="M135" s="325"/>
    </row>
    <row r="136" spans="1:13" x14ac:dyDescent="0.2">
      <c r="A136" s="317"/>
      <c r="B136" s="318"/>
      <c r="C136" s="319" t="s">
        <v>998</v>
      </c>
      <c r="D136" s="320"/>
      <c r="E136" s="321"/>
      <c r="F136" s="322"/>
      <c r="G136" s="322"/>
      <c r="H136" s="303"/>
      <c r="I136" s="323"/>
      <c r="J136" s="323"/>
      <c r="K136" s="323"/>
      <c r="L136" s="324"/>
      <c r="M136" s="325"/>
    </row>
    <row r="137" spans="1:13" x14ac:dyDescent="0.2">
      <c r="A137" s="317"/>
      <c r="B137" s="318"/>
      <c r="C137" s="319" t="s">
        <v>999</v>
      </c>
      <c r="D137" s="320"/>
      <c r="E137" s="321"/>
      <c r="F137" s="322"/>
      <c r="G137" s="322"/>
      <c r="H137" s="303"/>
      <c r="I137" s="323"/>
      <c r="J137" s="323"/>
      <c r="K137" s="323"/>
      <c r="L137" s="324"/>
      <c r="M137" s="325"/>
    </row>
    <row r="138" spans="1:13" ht="12.75" x14ac:dyDescent="0.2">
      <c r="A138" s="364"/>
      <c r="B138" s="365"/>
      <c r="C138" s="373" t="s">
        <v>1000</v>
      </c>
      <c r="D138" s="374"/>
      <c r="E138" s="368" t="s">
        <v>801</v>
      </c>
      <c r="F138" s="369">
        <v>1</v>
      </c>
      <c r="G138" s="370"/>
      <c r="H138" s="316"/>
      <c r="I138" s="370"/>
      <c r="J138" s="370"/>
      <c r="K138" s="370">
        <f t="shared" ref="K138:K140" si="16">F138*H138</f>
        <v>0</v>
      </c>
      <c r="L138" s="371"/>
      <c r="M138" s="372"/>
    </row>
    <row r="139" spans="1:13" ht="12.75" x14ac:dyDescent="0.2">
      <c r="A139" s="364"/>
      <c r="B139" s="365"/>
      <c r="C139" s="377" t="s">
        <v>1001</v>
      </c>
      <c r="D139" s="378"/>
      <c r="E139" s="368" t="s">
        <v>801</v>
      </c>
      <c r="F139" s="369">
        <v>1</v>
      </c>
      <c r="G139" s="370"/>
      <c r="H139" s="316"/>
      <c r="I139" s="370"/>
      <c r="J139" s="370"/>
      <c r="K139" s="370">
        <f t="shared" si="16"/>
        <v>0</v>
      </c>
      <c r="L139" s="371"/>
      <c r="M139" s="372"/>
    </row>
    <row r="140" spans="1:13" ht="13.5" thickBot="1" x14ac:dyDescent="0.25">
      <c r="A140" s="379"/>
      <c r="B140" s="380"/>
      <c r="C140" s="381" t="s">
        <v>1002</v>
      </c>
      <c r="D140" s="382"/>
      <c r="E140" s="368" t="s">
        <v>801</v>
      </c>
      <c r="F140" s="369">
        <v>1</v>
      </c>
      <c r="G140" s="370"/>
      <c r="H140" s="316"/>
      <c r="I140" s="370"/>
      <c r="J140" s="370"/>
      <c r="K140" s="370">
        <f t="shared" si="16"/>
        <v>0</v>
      </c>
      <c r="L140" s="383"/>
      <c r="M140" s="384"/>
    </row>
    <row r="141" spans="1:13" ht="14.25" customHeight="1" thickBot="1" x14ac:dyDescent="0.25">
      <c r="A141" s="333"/>
      <c r="B141" s="334"/>
      <c r="C141" s="335"/>
      <c r="D141" s="335"/>
      <c r="E141" s="336"/>
      <c r="F141" s="337"/>
      <c r="G141" s="337"/>
      <c r="H141" s="338"/>
      <c r="I141" s="338"/>
      <c r="J141" s="338"/>
      <c r="K141" s="338"/>
      <c r="L141" s="339"/>
      <c r="M141" s="339"/>
    </row>
    <row r="142" spans="1:13" ht="14.25" customHeight="1" thickBot="1" x14ac:dyDescent="0.25">
      <c r="A142" s="340"/>
      <c r="B142" s="341"/>
      <c r="C142" s="418" t="s">
        <v>1003</v>
      </c>
      <c r="D142" s="419"/>
      <c r="E142" s="420"/>
      <c r="F142" s="421"/>
      <c r="G142" s="421"/>
      <c r="H142" s="422"/>
      <c r="I142" s="422"/>
      <c r="J142" s="422"/>
      <c r="K142" s="423"/>
      <c r="L142" s="339"/>
      <c r="M142" s="339"/>
    </row>
    <row r="143" spans="1:13" ht="14.25" customHeight="1" x14ac:dyDescent="0.2">
      <c r="A143" s="340"/>
      <c r="B143" s="341"/>
      <c r="C143" s="396" t="s">
        <v>1004</v>
      </c>
      <c r="D143" s="397"/>
      <c r="E143" s="398"/>
      <c r="F143" s="399"/>
      <c r="G143" s="399"/>
      <c r="H143" s="400"/>
      <c r="I143" s="401"/>
      <c r="J143" s="400"/>
      <c r="K143" s="402">
        <f>SUM(I124:I141)</f>
        <v>105</v>
      </c>
      <c r="L143" s="339"/>
      <c r="M143" s="339"/>
    </row>
    <row r="144" spans="1:13" ht="14.25" customHeight="1" x14ac:dyDescent="0.2">
      <c r="A144" s="340"/>
      <c r="B144" s="341"/>
      <c r="C144" s="403" t="s">
        <v>1005</v>
      </c>
      <c r="D144" s="404"/>
      <c r="E144" s="405"/>
      <c r="F144" s="406"/>
      <c r="G144" s="406"/>
      <c r="H144" s="407"/>
      <c r="I144" s="407"/>
      <c r="J144" s="408"/>
      <c r="K144" s="409">
        <f>SUM(J124:J141)</f>
        <v>105</v>
      </c>
      <c r="L144" s="339"/>
      <c r="M144" s="339"/>
    </row>
    <row r="145" spans="1:13" ht="14.25" customHeight="1" x14ac:dyDescent="0.2">
      <c r="A145" s="340"/>
      <c r="B145" s="341"/>
      <c r="C145" s="403" t="s">
        <v>1006</v>
      </c>
      <c r="D145" s="404"/>
      <c r="E145" s="405"/>
      <c r="F145" s="406"/>
      <c r="G145" s="406"/>
      <c r="H145" s="407"/>
      <c r="I145" s="410"/>
      <c r="J145" s="407"/>
      <c r="K145" s="411">
        <f>SUM(K138:K140)</f>
        <v>0</v>
      </c>
      <c r="L145" s="339"/>
      <c r="M145" s="339"/>
    </row>
    <row r="146" spans="1:13" ht="14.25" customHeight="1" x14ac:dyDescent="0.2">
      <c r="A146" s="340"/>
      <c r="B146" s="341"/>
      <c r="C146" s="403" t="s">
        <v>1007</v>
      </c>
      <c r="D146" s="404"/>
      <c r="E146" s="412"/>
      <c r="F146" s="404"/>
      <c r="G146" s="404"/>
      <c r="H146" s="407"/>
      <c r="I146" s="407"/>
      <c r="J146" s="407"/>
      <c r="K146" s="411"/>
      <c r="L146" s="339"/>
      <c r="M146" s="339"/>
    </row>
    <row r="147" spans="1:13" ht="14.25" customHeight="1" thickBot="1" x14ac:dyDescent="0.25">
      <c r="A147" s="340"/>
      <c r="B147" s="341"/>
      <c r="C147" s="413" t="s">
        <v>1008</v>
      </c>
      <c r="D147" s="414"/>
      <c r="E147" s="415"/>
      <c r="F147" s="414"/>
      <c r="G147" s="414"/>
      <c r="H147" s="416"/>
      <c r="I147" s="416"/>
      <c r="J147" s="416"/>
      <c r="K147" s="417"/>
      <c r="L147" s="339"/>
      <c r="M147" s="339"/>
    </row>
    <row r="148" spans="1:13" ht="14.25" customHeight="1" thickBot="1" x14ac:dyDescent="0.25">
      <c r="A148" s="340"/>
      <c r="B148" s="341"/>
      <c r="C148" s="424" t="s">
        <v>1009</v>
      </c>
      <c r="D148" s="425"/>
      <c r="E148" s="426"/>
      <c r="F148" s="427"/>
      <c r="G148" s="427"/>
      <c r="H148" s="428"/>
      <c r="I148" s="429"/>
      <c r="J148" s="428"/>
      <c r="K148" s="430">
        <f>SUM(K143:K147)</f>
        <v>210</v>
      </c>
      <c r="L148" s="339"/>
      <c r="M148" s="339"/>
    </row>
    <row r="149" spans="1:13" ht="14.25" customHeight="1" thickBot="1" x14ac:dyDescent="0.25">
      <c r="A149" s="342"/>
      <c r="B149" s="343"/>
      <c r="C149" s="344"/>
      <c r="D149" s="344"/>
      <c r="E149" s="345"/>
      <c r="F149" s="346"/>
      <c r="G149" s="346"/>
      <c r="H149" s="347"/>
      <c r="I149" s="347"/>
      <c r="J149" s="347"/>
      <c r="K149" s="347"/>
      <c r="L149" s="348"/>
      <c r="M149" s="348"/>
    </row>
    <row r="150" spans="1:13" ht="14.25" customHeight="1" thickBot="1" x14ac:dyDescent="0.25">
      <c r="A150" s="892" t="s">
        <v>898</v>
      </c>
      <c r="B150" s="892"/>
      <c r="C150" s="892"/>
      <c r="D150" s="892"/>
      <c r="E150" s="892"/>
      <c r="F150" s="892"/>
      <c r="G150" s="892"/>
      <c r="H150" s="892"/>
      <c r="I150" s="892"/>
      <c r="J150" s="892"/>
      <c r="K150" s="892"/>
      <c r="L150" s="892"/>
      <c r="M150" s="892"/>
    </row>
    <row r="151" spans="1:13" ht="14.25" customHeight="1" thickBot="1" x14ac:dyDescent="0.25">
      <c r="A151" s="893" t="s">
        <v>899</v>
      </c>
      <c r="B151" s="894" t="s">
        <v>900</v>
      </c>
      <c r="C151" s="894" t="s">
        <v>901</v>
      </c>
      <c r="D151" s="894"/>
      <c r="E151" s="894" t="s">
        <v>902</v>
      </c>
      <c r="F151" s="895" t="s">
        <v>903</v>
      </c>
      <c r="G151" s="896" t="s">
        <v>904</v>
      </c>
      <c r="H151" s="896"/>
      <c r="I151" s="896"/>
      <c r="J151" s="896"/>
      <c r="K151" s="896"/>
      <c r="L151" s="897" t="s">
        <v>905</v>
      </c>
      <c r="M151" s="897"/>
    </row>
    <row r="152" spans="1:13" ht="14.25" customHeight="1" thickBot="1" x14ac:dyDescent="0.25">
      <c r="A152" s="893"/>
      <c r="B152" s="894"/>
      <c r="C152" s="894"/>
      <c r="D152" s="894"/>
      <c r="E152" s="894"/>
      <c r="F152" s="895"/>
      <c r="G152" s="360" t="s">
        <v>906</v>
      </c>
      <c r="H152" s="360" t="s">
        <v>907</v>
      </c>
      <c r="I152" s="360" t="s">
        <v>908</v>
      </c>
      <c r="J152" s="360" t="s">
        <v>909</v>
      </c>
      <c r="K152" s="361" t="s">
        <v>910</v>
      </c>
      <c r="L152" s="362" t="s">
        <v>16</v>
      </c>
      <c r="M152" s="363" t="s">
        <v>23</v>
      </c>
    </row>
    <row r="153" spans="1:13" ht="14.25" customHeight="1" x14ac:dyDescent="0.2">
      <c r="A153" s="889" t="s">
        <v>911</v>
      </c>
      <c r="B153" s="889"/>
      <c r="C153" s="889"/>
      <c r="D153" s="889"/>
      <c r="E153" s="889"/>
      <c r="F153" s="889"/>
      <c r="G153" s="889"/>
      <c r="H153" s="889"/>
      <c r="I153" s="889"/>
      <c r="J153" s="889"/>
      <c r="K153" s="889"/>
      <c r="L153" s="889"/>
      <c r="M153" s="889"/>
    </row>
    <row r="154" spans="1:13" ht="14.25" customHeight="1" x14ac:dyDescent="0.2">
      <c r="A154" s="289" t="s">
        <v>912</v>
      </c>
      <c r="B154" s="287"/>
      <c r="C154" s="287"/>
      <c r="D154" s="287"/>
      <c r="E154" s="287"/>
      <c r="F154" s="287"/>
      <c r="G154" s="287"/>
      <c r="H154" s="287"/>
      <c r="I154" s="287"/>
      <c r="J154" s="287"/>
      <c r="K154" s="287"/>
      <c r="L154" s="287"/>
      <c r="M154" s="290"/>
    </row>
    <row r="155" spans="1:13" ht="14.25" customHeight="1" x14ac:dyDescent="0.2">
      <c r="A155" s="890" t="s">
        <v>913</v>
      </c>
      <c r="B155" s="890"/>
      <c r="C155" s="890"/>
      <c r="D155" s="890"/>
      <c r="E155" s="890"/>
      <c r="F155" s="890"/>
      <c r="G155" s="890"/>
      <c r="H155" s="890"/>
      <c r="I155" s="890"/>
      <c r="J155" s="890"/>
      <c r="K155" s="890"/>
      <c r="L155" s="890"/>
      <c r="M155" s="890"/>
    </row>
    <row r="156" spans="1:13" ht="14.25" customHeight="1" x14ac:dyDescent="0.2">
      <c r="A156" s="891" t="s">
        <v>914</v>
      </c>
      <c r="B156" s="891"/>
      <c r="C156" s="891"/>
      <c r="D156" s="891"/>
      <c r="E156" s="891"/>
      <c r="F156" s="891"/>
      <c r="G156" s="891"/>
      <c r="H156" s="891"/>
      <c r="I156" s="891"/>
      <c r="J156" s="891"/>
      <c r="K156" s="891"/>
      <c r="L156" s="891"/>
      <c r="M156" s="891"/>
    </row>
    <row r="157" spans="1:13" ht="14.25" customHeight="1" x14ac:dyDescent="0.2">
      <c r="A157" s="890"/>
      <c r="B157" s="890"/>
      <c r="C157" s="890"/>
      <c r="D157" s="890"/>
      <c r="E157" s="890"/>
      <c r="F157" s="890"/>
      <c r="G157" s="890"/>
      <c r="H157" s="890"/>
      <c r="I157" s="890"/>
      <c r="J157" s="890"/>
      <c r="K157" s="890"/>
      <c r="L157" s="890"/>
      <c r="M157" s="890"/>
    </row>
    <row r="158" spans="1:13" ht="14.25" customHeight="1" x14ac:dyDescent="0.2">
      <c r="A158" s="890" t="s">
        <v>916</v>
      </c>
      <c r="B158" s="890"/>
      <c r="C158" s="890"/>
      <c r="D158" s="890"/>
      <c r="E158" s="890"/>
      <c r="F158" s="890"/>
      <c r="G158" s="890"/>
      <c r="H158" s="890"/>
      <c r="I158" s="890"/>
      <c r="J158" s="890"/>
      <c r="K158" s="890"/>
      <c r="L158" s="890"/>
      <c r="M158" s="890"/>
    </row>
    <row r="159" spans="1:13" ht="45" customHeight="1" x14ac:dyDescent="0.2">
      <c r="A159" s="890" t="s">
        <v>917</v>
      </c>
      <c r="B159" s="890"/>
      <c r="C159" s="890"/>
      <c r="D159" s="890"/>
      <c r="E159" s="890"/>
      <c r="F159" s="890"/>
      <c r="G159" s="890"/>
      <c r="H159" s="890"/>
      <c r="I159" s="890"/>
      <c r="J159" s="890"/>
      <c r="K159" s="890"/>
      <c r="L159" s="890"/>
      <c r="M159" s="890"/>
    </row>
    <row r="160" spans="1:13" ht="14.25" customHeight="1" x14ac:dyDescent="0.2">
      <c r="A160" s="291"/>
      <c r="B160" s="292"/>
      <c r="C160" s="292"/>
      <c r="D160" s="292"/>
      <c r="E160" s="293"/>
      <c r="F160" s="292"/>
      <c r="G160" s="292"/>
      <c r="H160" s="292"/>
      <c r="I160" s="292"/>
      <c r="J160" s="292"/>
      <c r="K160" s="292"/>
      <c r="L160" s="292"/>
      <c r="M160" s="294"/>
    </row>
    <row r="161" spans="1:13" ht="14.25" customHeight="1" x14ac:dyDescent="0.2">
      <c r="A161" s="898" t="s">
        <v>918</v>
      </c>
      <c r="B161" s="898"/>
      <c r="C161" s="898"/>
      <c r="D161" s="898"/>
      <c r="E161" s="898"/>
      <c r="F161" s="898"/>
      <c r="G161" s="898"/>
      <c r="H161" s="898"/>
      <c r="I161" s="898"/>
      <c r="J161" s="898"/>
      <c r="K161" s="898"/>
      <c r="L161" s="898"/>
      <c r="M161" s="898"/>
    </row>
    <row r="162" spans="1:13" ht="14.25" customHeight="1" x14ac:dyDescent="0.2">
      <c r="A162" s="899" t="s">
        <v>919</v>
      </c>
      <c r="B162" s="899"/>
      <c r="C162" s="899"/>
      <c r="D162" s="899"/>
      <c r="E162" s="899"/>
      <c r="F162" s="899"/>
      <c r="G162" s="899"/>
      <c r="H162" s="899"/>
      <c r="I162" s="899"/>
      <c r="J162" s="899"/>
      <c r="K162" s="899"/>
      <c r="L162" s="899"/>
      <c r="M162" s="899"/>
    </row>
    <row r="163" spans="1:13" ht="14.25" customHeight="1" x14ac:dyDescent="0.2">
      <c r="A163" s="889" t="s">
        <v>920</v>
      </c>
      <c r="B163" s="889"/>
      <c r="C163" s="889"/>
      <c r="D163" s="889"/>
      <c r="E163" s="889"/>
      <c r="F163" s="889"/>
      <c r="G163" s="889"/>
      <c r="H163" s="889"/>
      <c r="I163" s="889"/>
      <c r="J163" s="889"/>
      <c r="K163" s="889"/>
      <c r="L163" s="889"/>
      <c r="M163" s="889"/>
    </row>
    <row r="164" spans="1:13" ht="14.25" customHeight="1" x14ac:dyDescent="0.2">
      <c r="A164" s="295"/>
      <c r="B164" s="296"/>
      <c r="C164" s="297"/>
      <c r="D164" s="297"/>
      <c r="E164" s="298"/>
      <c r="F164" s="299"/>
      <c r="G164" s="299"/>
      <c r="H164" s="300"/>
      <c r="I164" s="300"/>
      <c r="J164" s="300"/>
      <c r="K164" s="300"/>
      <c r="L164" s="301"/>
      <c r="M164" s="302"/>
    </row>
    <row r="165" spans="1:13" ht="14.25" customHeight="1" x14ac:dyDescent="0.2">
      <c r="A165" s="903"/>
      <c r="B165" s="903"/>
      <c r="C165" s="903"/>
      <c r="D165" s="903"/>
      <c r="E165" s="903"/>
      <c r="F165" s="903"/>
      <c r="G165" s="903"/>
      <c r="H165" s="903"/>
      <c r="I165" s="903"/>
      <c r="J165" s="903"/>
      <c r="K165" s="903"/>
      <c r="L165" s="903"/>
      <c r="M165" s="903"/>
    </row>
    <row r="166" spans="1:13" ht="14.25" customHeight="1" thickBot="1" x14ac:dyDescent="0.25">
      <c r="A166" s="295"/>
      <c r="B166" s="296"/>
      <c r="C166" s="297"/>
      <c r="D166" s="297"/>
      <c r="E166" s="298"/>
      <c r="F166" s="299"/>
      <c r="G166" s="299"/>
      <c r="H166" s="300"/>
      <c r="I166" s="300"/>
      <c r="J166" s="300"/>
      <c r="K166" s="300"/>
      <c r="L166" s="301"/>
      <c r="M166" s="302"/>
    </row>
    <row r="167" spans="1:13" ht="14.25" customHeight="1" thickBot="1" x14ac:dyDescent="0.25">
      <c r="A167" s="901" t="s">
        <v>921</v>
      </c>
      <c r="B167" s="901"/>
      <c r="C167" s="901"/>
      <c r="D167" s="901"/>
      <c r="E167" s="901"/>
      <c r="F167" s="901"/>
      <c r="G167" s="901"/>
      <c r="H167" s="901"/>
      <c r="I167" s="901"/>
      <c r="J167" s="901"/>
      <c r="K167" s="901"/>
      <c r="L167" s="901"/>
      <c r="M167" s="901"/>
    </row>
    <row r="168" spans="1:13" ht="14.25" customHeight="1" thickBot="1" x14ac:dyDescent="0.25">
      <c r="A168" s="295"/>
      <c r="B168" s="902" t="s">
        <v>922</v>
      </c>
      <c r="C168" s="902"/>
      <c r="D168" s="902"/>
      <c r="E168" s="902"/>
      <c r="F168" s="902"/>
      <c r="G168" s="902"/>
      <c r="H168" s="902"/>
      <c r="I168" s="902"/>
      <c r="J168" s="902"/>
      <c r="K168" s="902"/>
      <c r="L168" s="301"/>
      <c r="M168" s="302"/>
    </row>
    <row r="169" spans="1:13" ht="14.25" customHeight="1" x14ac:dyDescent="0.2">
      <c r="A169" s="304"/>
      <c r="B169" s="305"/>
      <c r="C169" s="306" t="s">
        <v>923</v>
      </c>
      <c r="D169" s="307"/>
      <c r="E169" s="308"/>
      <c r="F169" s="309"/>
      <c r="G169" s="309"/>
      <c r="H169" s="303"/>
      <c r="I169" s="310"/>
      <c r="J169" s="310"/>
      <c r="K169" s="310"/>
      <c r="L169" s="311"/>
      <c r="M169" s="312"/>
    </row>
    <row r="170" spans="1:13" ht="51" x14ac:dyDescent="0.2">
      <c r="A170" s="364"/>
      <c r="B170" s="365"/>
      <c r="C170" s="375" t="s">
        <v>930</v>
      </c>
      <c r="D170" s="374"/>
      <c r="E170" s="368"/>
      <c r="F170" s="369"/>
      <c r="G170" s="315"/>
      <c r="H170" s="316"/>
      <c r="I170" s="370"/>
      <c r="J170" s="370"/>
      <c r="K170" s="370"/>
      <c r="L170" s="371"/>
      <c r="M170" s="372"/>
    </row>
    <row r="171" spans="1:13" ht="12.75" x14ac:dyDescent="0.2">
      <c r="A171" s="364"/>
      <c r="B171" s="365"/>
      <c r="C171" s="373" t="s">
        <v>931</v>
      </c>
      <c r="D171" s="374"/>
      <c r="E171" s="368" t="s">
        <v>897</v>
      </c>
      <c r="F171" s="369">
        <v>40</v>
      </c>
      <c r="G171" s="315"/>
      <c r="H171" s="316"/>
      <c r="I171" s="370">
        <f t="shared" ref="I171:I173" si="17">PRODUCT(F171,G171)</f>
        <v>40</v>
      </c>
      <c r="J171" s="370">
        <f t="shared" ref="J171:J173" si="18">PRODUCT(F171,H171)</f>
        <v>40</v>
      </c>
      <c r="K171" s="370">
        <f t="shared" ref="K171:K173" si="19">SUM(I171:J171)</f>
        <v>80</v>
      </c>
      <c r="L171" s="371"/>
      <c r="M171" s="372"/>
    </row>
    <row r="172" spans="1:13" ht="25.5" x14ac:dyDescent="0.2">
      <c r="A172" s="364"/>
      <c r="B172" s="365"/>
      <c r="C172" s="375" t="s">
        <v>3015</v>
      </c>
      <c r="D172" s="374"/>
      <c r="E172" s="368"/>
      <c r="F172" s="369"/>
      <c r="G172" s="315"/>
      <c r="H172" s="316"/>
      <c r="I172" s="370"/>
      <c r="J172" s="370"/>
      <c r="K172" s="370"/>
      <c r="L172" s="371"/>
      <c r="M172" s="372"/>
    </row>
    <row r="173" spans="1:13" ht="12.75" x14ac:dyDescent="0.2">
      <c r="A173" s="364"/>
      <c r="B173" s="365"/>
      <c r="C173" s="373" t="s">
        <v>933</v>
      </c>
      <c r="D173" s="374"/>
      <c r="E173" s="368" t="s">
        <v>897</v>
      </c>
      <c r="F173" s="369">
        <v>85</v>
      </c>
      <c r="G173" s="315"/>
      <c r="H173" s="316"/>
      <c r="I173" s="370">
        <f t="shared" si="17"/>
        <v>85</v>
      </c>
      <c r="J173" s="370">
        <f t="shared" si="18"/>
        <v>85</v>
      </c>
      <c r="K173" s="370">
        <f t="shared" si="19"/>
        <v>170</v>
      </c>
      <c r="L173" s="371"/>
      <c r="M173" s="372"/>
    </row>
    <row r="174" spans="1:13" ht="38.25" x14ac:dyDescent="0.2">
      <c r="A174" s="364"/>
      <c r="B174" s="365"/>
      <c r="C174" s="375" t="s">
        <v>940</v>
      </c>
      <c r="D174" s="374"/>
      <c r="E174" s="368"/>
      <c r="F174" s="369"/>
      <c r="G174" s="315"/>
      <c r="H174" s="316"/>
      <c r="I174" s="370"/>
      <c r="J174" s="370"/>
      <c r="K174" s="370"/>
      <c r="L174" s="371"/>
      <c r="M174" s="372"/>
    </row>
    <row r="175" spans="1:13" ht="12.75" x14ac:dyDescent="0.2">
      <c r="A175" s="364"/>
      <c r="B175" s="365"/>
      <c r="C175" s="373" t="s">
        <v>1019</v>
      </c>
      <c r="D175" s="374"/>
      <c r="E175" s="368" t="s">
        <v>801</v>
      </c>
      <c r="F175" s="369">
        <v>3</v>
      </c>
      <c r="G175" s="315"/>
      <c r="H175" s="316"/>
      <c r="I175" s="370">
        <f>PRODUCT(F175,G175)</f>
        <v>3</v>
      </c>
      <c r="J175" s="370">
        <f>PRODUCT(F175,H175)</f>
        <v>3</v>
      </c>
      <c r="K175" s="370">
        <f>SUM(I175:J175)</f>
        <v>6</v>
      </c>
      <c r="L175" s="371"/>
      <c r="M175" s="372"/>
    </row>
    <row r="176" spans="1:13" ht="38.25" x14ac:dyDescent="0.2">
      <c r="A176" s="364"/>
      <c r="B176" s="365"/>
      <c r="C176" s="375" t="s">
        <v>942</v>
      </c>
      <c r="D176" s="374"/>
      <c r="E176" s="368"/>
      <c r="F176" s="369"/>
      <c r="G176" s="315"/>
      <c r="H176" s="316"/>
      <c r="I176" s="370"/>
      <c r="J176" s="370"/>
      <c r="K176" s="370"/>
      <c r="L176" s="371"/>
      <c r="M176" s="372"/>
    </row>
    <row r="177" spans="1:13" ht="12.75" x14ac:dyDescent="0.2">
      <c r="A177" s="364"/>
      <c r="B177" s="365"/>
      <c r="C177" s="373" t="s">
        <v>943</v>
      </c>
      <c r="D177" s="374"/>
      <c r="E177" s="368" t="s">
        <v>801</v>
      </c>
      <c r="F177" s="369">
        <v>4</v>
      </c>
      <c r="G177" s="315"/>
      <c r="H177" s="316"/>
      <c r="I177" s="370">
        <f>PRODUCT(F177,G177)</f>
        <v>4</v>
      </c>
      <c r="J177" s="370">
        <f>PRODUCT(F177,H177)</f>
        <v>4</v>
      </c>
      <c r="K177" s="370">
        <f>SUM(I177:J177)</f>
        <v>8</v>
      </c>
      <c r="L177" s="371"/>
      <c r="M177" s="372"/>
    </row>
    <row r="178" spans="1:13" ht="25.5" x14ac:dyDescent="0.2">
      <c r="A178" s="364"/>
      <c r="B178" s="365"/>
      <c r="C178" s="375" t="s">
        <v>1020</v>
      </c>
      <c r="D178" s="374"/>
      <c r="E178" s="368" t="s">
        <v>801</v>
      </c>
      <c r="F178" s="369">
        <v>1</v>
      </c>
      <c r="G178" s="315"/>
      <c r="H178" s="316"/>
      <c r="I178" s="370">
        <f>PRODUCT(F178,G178)</f>
        <v>1</v>
      </c>
      <c r="J178" s="370">
        <f>PRODUCT(F178,H178)</f>
        <v>1</v>
      </c>
      <c r="K178" s="370">
        <f>SUM(I178:J178)</f>
        <v>2</v>
      </c>
      <c r="L178" s="371"/>
      <c r="M178" s="372"/>
    </row>
    <row r="179" spans="1:13" x14ac:dyDescent="0.2">
      <c r="A179" s="317"/>
      <c r="B179" s="318"/>
      <c r="C179" s="319" t="s">
        <v>945</v>
      </c>
      <c r="D179" s="320"/>
      <c r="E179" s="321"/>
      <c r="F179" s="322"/>
      <c r="G179" s="322"/>
      <c r="H179" s="303"/>
      <c r="I179" s="323"/>
      <c r="J179" s="323"/>
      <c r="K179" s="323"/>
      <c r="L179" s="324"/>
      <c r="M179" s="325"/>
    </row>
    <row r="180" spans="1:13" ht="76.5" x14ac:dyDescent="0.2">
      <c r="A180" s="364"/>
      <c r="B180" s="365"/>
      <c r="C180" s="375" t="s">
        <v>948</v>
      </c>
      <c r="D180" s="374"/>
      <c r="E180" s="368"/>
      <c r="F180" s="369"/>
      <c r="G180" s="315"/>
      <c r="H180" s="316"/>
      <c r="I180" s="370"/>
      <c r="J180" s="370"/>
      <c r="K180" s="370"/>
      <c r="L180" s="371"/>
      <c r="M180" s="372"/>
    </row>
    <row r="181" spans="1:13" ht="12.75" x14ac:dyDescent="0.2">
      <c r="A181" s="364"/>
      <c r="B181" s="365"/>
      <c r="C181" s="373" t="s">
        <v>949</v>
      </c>
      <c r="D181" s="374"/>
      <c r="E181" s="368" t="s">
        <v>897</v>
      </c>
      <c r="F181" s="369">
        <v>110</v>
      </c>
      <c r="G181" s="315"/>
      <c r="H181" s="316"/>
      <c r="I181" s="370">
        <f>PRODUCT(F181,G181)</f>
        <v>110</v>
      </c>
      <c r="J181" s="370">
        <f>PRODUCT(F181,H181)</f>
        <v>110</v>
      </c>
      <c r="K181" s="370">
        <f>SUM(I181:J181)</f>
        <v>220</v>
      </c>
      <c r="L181" s="371"/>
      <c r="M181" s="372"/>
    </row>
    <row r="182" spans="1:13" ht="12.75" x14ac:dyDescent="0.2">
      <c r="A182" s="364"/>
      <c r="B182" s="365"/>
      <c r="C182" s="373" t="s">
        <v>950</v>
      </c>
      <c r="D182" s="374"/>
      <c r="E182" s="368" t="s">
        <v>897</v>
      </c>
      <c r="F182" s="369">
        <v>45</v>
      </c>
      <c r="G182" s="315"/>
      <c r="H182" s="316"/>
      <c r="I182" s="370">
        <f>PRODUCT(F182,G182)</f>
        <v>45</v>
      </c>
      <c r="J182" s="370">
        <f>PRODUCT(F182,H182)</f>
        <v>45</v>
      </c>
      <c r="K182" s="370">
        <f>SUM(I182:J182)</f>
        <v>90</v>
      </c>
      <c r="L182" s="371"/>
      <c r="M182" s="372"/>
    </row>
    <row r="183" spans="1:13" ht="12.75" x14ac:dyDescent="0.2">
      <c r="A183" s="364"/>
      <c r="B183" s="365"/>
      <c r="C183" s="373" t="s">
        <v>951</v>
      </c>
      <c r="D183" s="374"/>
      <c r="E183" s="368" t="s">
        <v>897</v>
      </c>
      <c r="F183" s="369">
        <v>100</v>
      </c>
      <c r="G183" s="315"/>
      <c r="H183" s="316"/>
      <c r="I183" s="370">
        <f>PRODUCT(F183,G183)</f>
        <v>100</v>
      </c>
      <c r="J183" s="370">
        <f>PRODUCT(F183,H183)</f>
        <v>100</v>
      </c>
      <c r="K183" s="370">
        <f>SUM(I183:J183)</f>
        <v>200</v>
      </c>
      <c r="L183" s="371"/>
      <c r="M183" s="372"/>
    </row>
    <row r="184" spans="1:13" ht="12.75" x14ac:dyDescent="0.2">
      <c r="A184" s="364"/>
      <c r="B184" s="365"/>
      <c r="C184" s="373" t="s">
        <v>1011</v>
      </c>
      <c r="D184" s="374"/>
      <c r="E184" s="368" t="s">
        <v>897</v>
      </c>
      <c r="F184" s="369">
        <v>15</v>
      </c>
      <c r="G184" s="315"/>
      <c r="H184" s="316"/>
      <c r="I184" s="370">
        <f>PRODUCT(F184,G184)</f>
        <v>15</v>
      </c>
      <c r="J184" s="370">
        <f>PRODUCT(F184,H184)</f>
        <v>15</v>
      </c>
      <c r="K184" s="370">
        <f>SUM(I184:J184)</f>
        <v>30</v>
      </c>
      <c r="L184" s="371"/>
      <c r="M184" s="372"/>
    </row>
    <row r="185" spans="1:13" ht="12.75" x14ac:dyDescent="0.2">
      <c r="A185" s="364"/>
      <c r="B185" s="365"/>
      <c r="C185" s="373" t="s">
        <v>1012</v>
      </c>
      <c r="D185" s="374"/>
      <c r="E185" s="368" t="s">
        <v>897</v>
      </c>
      <c r="F185" s="369">
        <v>8</v>
      </c>
      <c r="G185" s="315"/>
      <c r="H185" s="316"/>
      <c r="I185" s="370">
        <f>PRODUCT(F185,G185)</f>
        <v>8</v>
      </c>
      <c r="J185" s="370">
        <f>PRODUCT(F185,H185)</f>
        <v>8</v>
      </c>
      <c r="K185" s="370">
        <f>SUM(I185:J185)</f>
        <v>16</v>
      </c>
      <c r="L185" s="371"/>
      <c r="M185" s="372"/>
    </row>
    <row r="186" spans="1:13" ht="38.25" x14ac:dyDescent="0.2">
      <c r="A186" s="364"/>
      <c r="B186" s="365"/>
      <c r="C186" s="375" t="s">
        <v>952</v>
      </c>
      <c r="D186" s="374"/>
      <c r="E186" s="368"/>
      <c r="F186" s="369"/>
      <c r="G186" s="315"/>
      <c r="H186" s="316"/>
      <c r="I186" s="370"/>
      <c r="J186" s="370"/>
      <c r="K186" s="370"/>
      <c r="L186" s="371"/>
      <c r="M186" s="372"/>
    </row>
    <row r="187" spans="1:13" ht="12.75" x14ac:dyDescent="0.2">
      <c r="A187" s="364"/>
      <c r="B187" s="365"/>
      <c r="C187" s="373" t="s">
        <v>953</v>
      </c>
      <c r="D187" s="374"/>
      <c r="E187" s="368" t="s">
        <v>897</v>
      </c>
      <c r="F187" s="369">
        <v>155</v>
      </c>
      <c r="G187" s="315"/>
      <c r="H187" s="316"/>
      <c r="I187" s="370">
        <f>PRODUCT(F187,G187)</f>
        <v>155</v>
      </c>
      <c r="J187" s="370">
        <f>PRODUCT(F187,H187)</f>
        <v>155</v>
      </c>
      <c r="K187" s="370">
        <f>SUM(I187:J187)</f>
        <v>310</v>
      </c>
      <c r="L187" s="371"/>
      <c r="M187" s="372"/>
    </row>
    <row r="188" spans="1:13" ht="12.75" x14ac:dyDescent="0.2">
      <c r="A188" s="364"/>
      <c r="B188" s="365"/>
      <c r="C188" s="373" t="s">
        <v>954</v>
      </c>
      <c r="D188" s="374"/>
      <c r="E188" s="368" t="s">
        <v>897</v>
      </c>
      <c r="F188" s="369">
        <v>115</v>
      </c>
      <c r="G188" s="315"/>
      <c r="H188" s="316"/>
      <c r="I188" s="370">
        <f>PRODUCT(F188,G188)</f>
        <v>115</v>
      </c>
      <c r="J188" s="370">
        <f>PRODUCT(F188,H188)</f>
        <v>115</v>
      </c>
      <c r="K188" s="370">
        <f>SUM(I188:J188)</f>
        <v>230</v>
      </c>
      <c r="L188" s="371"/>
      <c r="M188" s="372"/>
    </row>
    <row r="189" spans="1:13" ht="12.75" x14ac:dyDescent="0.2">
      <c r="A189" s="364"/>
      <c r="B189" s="365"/>
      <c r="C189" s="373" t="s">
        <v>1013</v>
      </c>
      <c r="D189" s="374"/>
      <c r="E189" s="368" t="s">
        <v>897</v>
      </c>
      <c r="F189" s="369">
        <v>8</v>
      </c>
      <c r="G189" s="315"/>
      <c r="H189" s="316"/>
      <c r="I189" s="370">
        <f>PRODUCT(F189,G189)</f>
        <v>8</v>
      </c>
      <c r="J189" s="370">
        <f>PRODUCT(F189,H189)</f>
        <v>8</v>
      </c>
      <c r="K189" s="370">
        <f>SUM(I189:J189)</f>
        <v>16</v>
      </c>
      <c r="L189" s="371"/>
      <c r="M189" s="372"/>
    </row>
    <row r="190" spans="1:13" ht="51" x14ac:dyDescent="0.2">
      <c r="A190" s="364"/>
      <c r="B190" s="365"/>
      <c r="C190" s="375" t="s">
        <v>955</v>
      </c>
      <c r="D190" s="374"/>
      <c r="E190" s="368"/>
      <c r="F190" s="369"/>
      <c r="G190" s="315"/>
      <c r="H190" s="316"/>
      <c r="I190" s="370"/>
      <c r="J190" s="370"/>
      <c r="K190" s="370"/>
      <c r="L190" s="371"/>
      <c r="M190" s="372"/>
    </row>
    <row r="191" spans="1:13" ht="12.75" x14ac:dyDescent="0.2">
      <c r="A191" s="364"/>
      <c r="B191" s="365"/>
      <c r="C191" s="373" t="s">
        <v>956</v>
      </c>
      <c r="D191" s="374"/>
      <c r="E191" s="368" t="s">
        <v>801</v>
      </c>
      <c r="F191" s="369">
        <v>2</v>
      </c>
      <c r="G191" s="315"/>
      <c r="H191" s="316"/>
      <c r="I191" s="370">
        <f>PRODUCT(F191,G191)</f>
        <v>2</v>
      </c>
      <c r="J191" s="370">
        <f>PRODUCT(F191,H191)</f>
        <v>2</v>
      </c>
      <c r="K191" s="370">
        <f>SUM(I191:J191)</f>
        <v>4</v>
      </c>
      <c r="L191" s="371"/>
      <c r="M191" s="372"/>
    </row>
    <row r="192" spans="1:13" ht="12.75" x14ac:dyDescent="0.2">
      <c r="A192" s="364"/>
      <c r="B192" s="365"/>
      <c r="C192" s="373" t="s">
        <v>958</v>
      </c>
      <c r="D192" s="374"/>
      <c r="E192" s="368" t="s">
        <v>801</v>
      </c>
      <c r="F192" s="369">
        <v>14</v>
      </c>
      <c r="G192" s="315"/>
      <c r="H192" s="316"/>
      <c r="I192" s="370">
        <f>PRODUCT(F192,G192)</f>
        <v>14</v>
      </c>
      <c r="J192" s="370">
        <f>PRODUCT(F192,H192)</f>
        <v>14</v>
      </c>
      <c r="K192" s="370">
        <f>SUM(I192:J192)</f>
        <v>28</v>
      </c>
      <c r="L192" s="371"/>
      <c r="M192" s="372"/>
    </row>
    <row r="193" spans="1:13" ht="12.75" x14ac:dyDescent="0.2">
      <c r="A193" s="364"/>
      <c r="B193" s="365"/>
      <c r="C193" s="373" t="s">
        <v>1015</v>
      </c>
      <c r="D193" s="374"/>
      <c r="E193" s="368" t="s">
        <v>801</v>
      </c>
      <c r="F193" s="369">
        <v>2</v>
      </c>
      <c r="G193" s="315"/>
      <c r="H193" s="316"/>
      <c r="I193" s="370">
        <f>PRODUCT(F193,G193)</f>
        <v>2</v>
      </c>
      <c r="J193" s="370">
        <f>PRODUCT(F193,H193)</f>
        <v>2</v>
      </c>
      <c r="K193" s="370">
        <f>SUM(I193:J193)</f>
        <v>4</v>
      </c>
      <c r="L193" s="371"/>
      <c r="M193" s="372"/>
    </row>
    <row r="194" spans="1:13" ht="63.75" x14ac:dyDescent="0.2">
      <c r="A194" s="364"/>
      <c r="B194" s="365"/>
      <c r="C194" s="375" t="s">
        <v>959</v>
      </c>
      <c r="D194" s="374"/>
      <c r="E194" s="368"/>
      <c r="F194" s="369"/>
      <c r="G194" s="315"/>
      <c r="H194" s="316"/>
      <c r="I194" s="370"/>
      <c r="J194" s="370"/>
      <c r="K194" s="370"/>
      <c r="L194" s="371"/>
      <c r="M194" s="372"/>
    </row>
    <row r="195" spans="1:13" ht="12.75" x14ac:dyDescent="0.2">
      <c r="A195" s="364"/>
      <c r="B195" s="365"/>
      <c r="C195" s="373" t="s">
        <v>960</v>
      </c>
      <c r="D195" s="374"/>
      <c r="E195" s="368" t="s">
        <v>801</v>
      </c>
      <c r="F195" s="369">
        <v>2</v>
      </c>
      <c r="G195" s="315"/>
      <c r="H195" s="316"/>
      <c r="I195" s="370">
        <f>PRODUCT(F195,G195)</f>
        <v>2</v>
      </c>
      <c r="J195" s="370">
        <f>PRODUCT(F195,H195)</f>
        <v>2</v>
      </c>
      <c r="K195" s="370">
        <f>SUM(I195:J195)</f>
        <v>4</v>
      </c>
      <c r="L195" s="371"/>
      <c r="M195" s="372"/>
    </row>
    <row r="196" spans="1:13" x14ac:dyDescent="0.2">
      <c r="A196" s="317"/>
      <c r="B196" s="318"/>
      <c r="C196" s="319" t="s">
        <v>963</v>
      </c>
      <c r="D196" s="320"/>
      <c r="E196" s="321"/>
      <c r="F196" s="322"/>
      <c r="G196" s="322"/>
      <c r="H196" s="303"/>
      <c r="I196" s="323"/>
      <c r="J196" s="323"/>
      <c r="K196" s="323"/>
      <c r="L196" s="324"/>
      <c r="M196" s="325"/>
    </row>
    <row r="197" spans="1:13" ht="76.5" x14ac:dyDescent="0.2">
      <c r="A197" s="364"/>
      <c r="B197" s="365"/>
      <c r="C197" s="376" t="s">
        <v>964</v>
      </c>
      <c r="D197" s="374"/>
      <c r="E197" s="368"/>
      <c r="F197" s="369"/>
      <c r="G197" s="315"/>
      <c r="H197" s="316"/>
      <c r="I197" s="370"/>
      <c r="J197" s="370"/>
      <c r="K197" s="370"/>
      <c r="L197" s="371"/>
      <c r="M197" s="372"/>
    </row>
    <row r="198" spans="1:13" ht="51" x14ac:dyDescent="0.2">
      <c r="A198" s="364"/>
      <c r="B198" s="365"/>
      <c r="C198" s="375" t="s">
        <v>965</v>
      </c>
      <c r="D198" s="374"/>
      <c r="E198" s="368"/>
      <c r="F198" s="369"/>
      <c r="G198" s="315"/>
      <c r="H198" s="316"/>
      <c r="I198" s="370"/>
      <c r="J198" s="370"/>
      <c r="K198" s="370"/>
      <c r="L198" s="371"/>
      <c r="M198" s="372"/>
    </row>
    <row r="199" spans="1:13" ht="12.75" x14ac:dyDescent="0.2">
      <c r="A199" s="364"/>
      <c r="B199" s="365"/>
      <c r="C199" s="373" t="s">
        <v>966</v>
      </c>
      <c r="D199" s="374"/>
      <c r="E199" s="368" t="s">
        <v>801</v>
      </c>
      <c r="F199" s="369">
        <v>18</v>
      </c>
      <c r="G199" s="315"/>
      <c r="H199" s="316"/>
      <c r="I199" s="370">
        <f>PRODUCT(F199,G199)</f>
        <v>18</v>
      </c>
      <c r="J199" s="370">
        <f>PRODUCT(F199,H199)</f>
        <v>18</v>
      </c>
      <c r="K199" s="370">
        <f>SUM(I199:J199)</f>
        <v>36</v>
      </c>
      <c r="L199" s="371"/>
      <c r="M199" s="372"/>
    </row>
    <row r="200" spans="1:13" ht="51" x14ac:dyDescent="0.2">
      <c r="A200" s="364"/>
      <c r="B200" s="365"/>
      <c r="C200" s="373" t="s">
        <v>967</v>
      </c>
      <c r="D200" s="374"/>
      <c r="E200" s="368" t="s">
        <v>801</v>
      </c>
      <c r="F200" s="369">
        <v>1</v>
      </c>
      <c r="G200" s="315"/>
      <c r="H200" s="316"/>
      <c r="I200" s="370">
        <f>PRODUCT(F200,G200)</f>
        <v>1</v>
      </c>
      <c r="J200" s="370">
        <f>PRODUCT(F200,H200)</f>
        <v>1</v>
      </c>
      <c r="K200" s="370">
        <f>SUM(I200:J200)</f>
        <v>2</v>
      </c>
      <c r="L200" s="371"/>
      <c r="M200" s="372"/>
    </row>
    <row r="201" spans="1:13" ht="63.75" x14ac:dyDescent="0.2">
      <c r="A201" s="364"/>
      <c r="B201" s="365"/>
      <c r="C201" s="375" t="s">
        <v>968</v>
      </c>
      <c r="D201" s="374"/>
      <c r="E201" s="368"/>
      <c r="F201" s="369"/>
      <c r="G201" s="315"/>
      <c r="H201" s="316"/>
      <c r="I201" s="370"/>
      <c r="J201" s="370"/>
      <c r="K201" s="370"/>
      <c r="L201" s="371"/>
      <c r="M201" s="372"/>
    </row>
    <row r="202" spans="1:13" ht="12.75" x14ac:dyDescent="0.2">
      <c r="A202" s="364"/>
      <c r="B202" s="365"/>
      <c r="C202" s="373" t="s">
        <v>969</v>
      </c>
      <c r="D202" s="374"/>
      <c r="E202" s="368" t="s">
        <v>801</v>
      </c>
      <c r="F202" s="369">
        <v>29</v>
      </c>
      <c r="G202" s="315"/>
      <c r="H202" s="316"/>
      <c r="I202" s="370">
        <f>PRODUCT(F202,G202)</f>
        <v>29</v>
      </c>
      <c r="J202" s="370">
        <f>PRODUCT(F202,H202)</f>
        <v>29</v>
      </c>
      <c r="K202" s="370">
        <f>SUM(I202:J202)</f>
        <v>58</v>
      </c>
      <c r="L202" s="371"/>
      <c r="M202" s="372"/>
    </row>
    <row r="203" spans="1:13" ht="38.25" x14ac:dyDescent="0.2">
      <c r="A203" s="364"/>
      <c r="B203" s="365"/>
      <c r="C203" s="373" t="s">
        <v>971</v>
      </c>
      <c r="D203" s="374"/>
      <c r="E203" s="368" t="s">
        <v>801</v>
      </c>
      <c r="F203" s="369">
        <v>1</v>
      </c>
      <c r="G203" s="315"/>
      <c r="H203" s="316"/>
      <c r="I203" s="370">
        <f>PRODUCT(F203,G203)</f>
        <v>1</v>
      </c>
      <c r="J203" s="370">
        <f>PRODUCT(F203,H203)</f>
        <v>1</v>
      </c>
      <c r="K203" s="370">
        <f>SUM(I203:J203)</f>
        <v>2</v>
      </c>
      <c r="L203" s="371"/>
      <c r="M203" s="372"/>
    </row>
    <row r="204" spans="1:13" ht="25.5" x14ac:dyDescent="0.2">
      <c r="A204" s="364"/>
      <c r="B204" s="365"/>
      <c r="C204" s="375" t="s">
        <v>972</v>
      </c>
      <c r="D204" s="374"/>
      <c r="E204" s="368"/>
      <c r="F204" s="369"/>
      <c r="G204" s="315"/>
      <c r="H204" s="316"/>
      <c r="I204" s="370"/>
      <c r="J204" s="370"/>
      <c r="K204" s="370"/>
      <c r="L204" s="371"/>
      <c r="M204" s="372"/>
    </row>
    <row r="205" spans="1:13" ht="12.75" x14ac:dyDescent="0.2">
      <c r="A205" s="364"/>
      <c r="B205" s="365"/>
      <c r="C205" s="373" t="s">
        <v>1021</v>
      </c>
      <c r="D205" s="374"/>
      <c r="E205" s="368" t="s">
        <v>801</v>
      </c>
      <c r="F205" s="369">
        <v>3</v>
      </c>
      <c r="G205" s="315"/>
      <c r="H205" s="316"/>
      <c r="I205" s="370">
        <f>PRODUCT(F205,G205)</f>
        <v>3</v>
      </c>
      <c r="J205" s="370">
        <f>PRODUCT(F205,H205)</f>
        <v>3</v>
      </c>
      <c r="K205" s="370">
        <f>SUM(I205:J205)</f>
        <v>6</v>
      </c>
      <c r="L205" s="371"/>
      <c r="M205" s="372"/>
    </row>
    <row r="206" spans="1:13" ht="38.25" x14ac:dyDescent="0.2">
      <c r="A206" s="364"/>
      <c r="B206" s="365"/>
      <c r="C206" s="375" t="s">
        <v>1016</v>
      </c>
      <c r="D206" s="374"/>
      <c r="E206" s="368"/>
      <c r="F206" s="369"/>
      <c r="G206" s="315"/>
      <c r="H206" s="316"/>
      <c r="I206" s="370"/>
      <c r="J206" s="370"/>
      <c r="K206" s="370"/>
      <c r="L206" s="371"/>
      <c r="M206" s="372"/>
    </row>
    <row r="207" spans="1:13" ht="12.75" x14ac:dyDescent="0.2">
      <c r="A207" s="364"/>
      <c r="B207" s="365"/>
      <c r="C207" s="373" t="s">
        <v>1017</v>
      </c>
      <c r="D207" s="374"/>
      <c r="E207" s="368" t="s">
        <v>801</v>
      </c>
      <c r="F207" s="369">
        <v>13</v>
      </c>
      <c r="G207" s="315"/>
      <c r="H207" s="316"/>
      <c r="I207" s="370">
        <f>PRODUCT(F207,G207)</f>
        <v>13</v>
      </c>
      <c r="J207" s="370">
        <f>PRODUCT(F207,H207)</f>
        <v>13</v>
      </c>
      <c r="K207" s="370">
        <f>SUM(I207:J207)</f>
        <v>26</v>
      </c>
      <c r="L207" s="371"/>
      <c r="M207" s="372"/>
    </row>
    <row r="208" spans="1:13" ht="38.25" x14ac:dyDescent="0.2">
      <c r="A208" s="364"/>
      <c r="B208" s="365"/>
      <c r="C208" s="373" t="s">
        <v>1018</v>
      </c>
      <c r="D208" s="374"/>
      <c r="E208" s="368" t="s">
        <v>801</v>
      </c>
      <c r="F208" s="369">
        <v>13</v>
      </c>
      <c r="G208" s="315"/>
      <c r="H208" s="316"/>
      <c r="I208" s="370">
        <f>PRODUCT(F208,G208)</f>
        <v>13</v>
      </c>
      <c r="J208" s="370">
        <f>PRODUCT(F208,H208)</f>
        <v>13</v>
      </c>
      <c r="K208" s="370">
        <f>SUM(I208:J208)</f>
        <v>26</v>
      </c>
      <c r="L208" s="371"/>
      <c r="M208" s="372"/>
    </row>
    <row r="209" spans="1:13" ht="25.5" x14ac:dyDescent="0.2">
      <c r="A209" s="364"/>
      <c r="B209" s="365"/>
      <c r="C209" s="375" t="s">
        <v>974</v>
      </c>
      <c r="D209" s="374"/>
      <c r="E209" s="368"/>
      <c r="F209" s="369"/>
      <c r="G209" s="315"/>
      <c r="H209" s="316"/>
      <c r="I209" s="370"/>
      <c r="J209" s="370"/>
      <c r="K209" s="370"/>
      <c r="L209" s="371"/>
      <c r="M209" s="372"/>
    </row>
    <row r="210" spans="1:13" ht="51" x14ac:dyDescent="0.2">
      <c r="A210" s="364"/>
      <c r="B210" s="365"/>
      <c r="C210" s="375" t="s">
        <v>975</v>
      </c>
      <c r="D210" s="374"/>
      <c r="E210" s="368"/>
      <c r="F210" s="369"/>
      <c r="G210" s="315"/>
      <c r="H210" s="316"/>
      <c r="I210" s="370"/>
      <c r="J210" s="370"/>
      <c r="K210" s="370"/>
      <c r="L210" s="371"/>
      <c r="M210" s="372"/>
    </row>
    <row r="211" spans="1:13" ht="76.5" x14ac:dyDescent="0.2">
      <c r="A211" s="364"/>
      <c r="B211" s="365"/>
      <c r="C211" s="376" t="s">
        <v>964</v>
      </c>
      <c r="D211" s="374"/>
      <c r="E211" s="368"/>
      <c r="F211" s="369"/>
      <c r="G211" s="315"/>
      <c r="H211" s="316"/>
      <c r="I211" s="370"/>
      <c r="J211" s="370"/>
      <c r="K211" s="370"/>
      <c r="L211" s="371"/>
      <c r="M211" s="372"/>
    </row>
    <row r="212" spans="1:13" ht="12.75" x14ac:dyDescent="0.2">
      <c r="A212" s="364"/>
      <c r="B212" s="365"/>
      <c r="C212" s="373" t="s">
        <v>976</v>
      </c>
      <c r="D212" s="374"/>
      <c r="E212" s="368" t="s">
        <v>801</v>
      </c>
      <c r="F212" s="369">
        <v>6</v>
      </c>
      <c r="G212" s="315"/>
      <c r="H212" s="316"/>
      <c r="I212" s="370">
        <f t="shared" ref="I212:I217" si="20">PRODUCT(F212,G212)</f>
        <v>6</v>
      </c>
      <c r="J212" s="370">
        <f t="shared" ref="J212:J217" si="21">PRODUCT(F212,H212)</f>
        <v>6</v>
      </c>
      <c r="K212" s="370">
        <f t="shared" ref="K212:K217" si="22">SUM(I212:J212)</f>
        <v>12</v>
      </c>
      <c r="L212" s="371"/>
      <c r="M212" s="372"/>
    </row>
    <row r="213" spans="1:13" ht="25.5" x14ac:dyDescent="0.2">
      <c r="A213" s="364"/>
      <c r="B213" s="365"/>
      <c r="C213" s="373" t="s">
        <v>3231</v>
      </c>
      <c r="D213" s="374"/>
      <c r="E213" s="368" t="s">
        <v>801</v>
      </c>
      <c r="F213" s="369">
        <v>23</v>
      </c>
      <c r="G213" s="315"/>
      <c r="H213" s="316"/>
      <c r="I213" s="370">
        <f t="shared" si="20"/>
        <v>23</v>
      </c>
      <c r="J213" s="370">
        <f t="shared" si="21"/>
        <v>23</v>
      </c>
      <c r="K213" s="370">
        <f t="shared" si="22"/>
        <v>46</v>
      </c>
      <c r="L213" s="371"/>
      <c r="M213" s="372"/>
    </row>
    <row r="214" spans="1:13" ht="25.5" x14ac:dyDescent="0.2">
      <c r="A214" s="364"/>
      <c r="B214" s="365"/>
      <c r="C214" s="373" t="s">
        <v>1022</v>
      </c>
      <c r="D214" s="374"/>
      <c r="E214" s="368" t="s">
        <v>801</v>
      </c>
      <c r="F214" s="369">
        <v>1</v>
      </c>
      <c r="G214" s="315"/>
      <c r="H214" s="316"/>
      <c r="I214" s="370">
        <f t="shared" si="20"/>
        <v>1</v>
      </c>
      <c r="J214" s="370">
        <f t="shared" si="21"/>
        <v>1</v>
      </c>
      <c r="K214" s="370">
        <f t="shared" si="22"/>
        <v>2</v>
      </c>
      <c r="L214" s="371"/>
      <c r="M214" s="372"/>
    </row>
    <row r="215" spans="1:13" ht="12.75" x14ac:dyDescent="0.2">
      <c r="A215" s="364"/>
      <c r="B215" s="365"/>
      <c r="C215" s="373" t="s">
        <v>977</v>
      </c>
      <c r="D215" s="374"/>
      <c r="E215" s="368" t="s">
        <v>801</v>
      </c>
      <c r="F215" s="369">
        <v>3</v>
      </c>
      <c r="G215" s="315"/>
      <c r="H215" s="316"/>
      <c r="I215" s="370">
        <f t="shared" si="20"/>
        <v>3</v>
      </c>
      <c r="J215" s="370">
        <f t="shared" si="21"/>
        <v>3</v>
      </c>
      <c r="K215" s="370">
        <f t="shared" si="22"/>
        <v>6</v>
      </c>
      <c r="L215" s="371"/>
      <c r="M215" s="372"/>
    </row>
    <row r="216" spans="1:13" ht="12.75" x14ac:dyDescent="0.2">
      <c r="A216" s="364"/>
      <c r="B216" s="365"/>
      <c r="C216" s="373" t="s">
        <v>1023</v>
      </c>
      <c r="D216" s="374"/>
      <c r="E216" s="368" t="s">
        <v>801</v>
      </c>
      <c r="F216" s="369">
        <v>1</v>
      </c>
      <c r="G216" s="315"/>
      <c r="H216" s="316"/>
      <c r="I216" s="370">
        <f t="shared" si="20"/>
        <v>1</v>
      </c>
      <c r="J216" s="370">
        <f t="shared" si="21"/>
        <v>1</v>
      </c>
      <c r="K216" s="370">
        <f t="shared" si="22"/>
        <v>2</v>
      </c>
      <c r="L216" s="371"/>
      <c r="M216" s="372"/>
    </row>
    <row r="217" spans="1:13" ht="38.25" x14ac:dyDescent="0.2">
      <c r="A217" s="364"/>
      <c r="B217" s="365"/>
      <c r="C217" s="375" t="s">
        <v>980</v>
      </c>
      <c r="D217" s="374"/>
      <c r="E217" s="368" t="s">
        <v>801</v>
      </c>
      <c r="F217" s="369">
        <v>58</v>
      </c>
      <c r="G217" s="315"/>
      <c r="H217" s="316"/>
      <c r="I217" s="370">
        <f t="shared" si="20"/>
        <v>58</v>
      </c>
      <c r="J217" s="370">
        <f t="shared" si="21"/>
        <v>58</v>
      </c>
      <c r="K217" s="370">
        <f t="shared" si="22"/>
        <v>116</v>
      </c>
      <c r="L217" s="371"/>
      <c r="M217" s="372"/>
    </row>
    <row r="218" spans="1:13" ht="12.75" x14ac:dyDescent="0.2">
      <c r="A218" s="364"/>
      <c r="B218" s="365"/>
      <c r="C218" s="375" t="s">
        <v>981</v>
      </c>
      <c r="D218" s="374"/>
      <c r="E218" s="368"/>
      <c r="F218" s="369"/>
      <c r="G218" s="315"/>
      <c r="H218" s="316"/>
      <c r="I218" s="370"/>
      <c r="J218" s="370"/>
      <c r="K218" s="370"/>
      <c r="L218" s="371"/>
      <c r="M218" s="372"/>
    </row>
    <row r="219" spans="1:13" ht="12.75" x14ac:dyDescent="0.2">
      <c r="A219" s="364"/>
      <c r="B219" s="365"/>
      <c r="C219" s="373" t="s">
        <v>982</v>
      </c>
      <c r="D219" s="374"/>
      <c r="E219" s="368" t="s">
        <v>801</v>
      </c>
      <c r="F219" s="369">
        <v>8</v>
      </c>
      <c r="G219" s="315"/>
      <c r="H219" s="316"/>
      <c r="I219" s="370">
        <f>PRODUCT(F219,G219)</f>
        <v>8</v>
      </c>
      <c r="J219" s="370">
        <f>PRODUCT(F219,H219)</f>
        <v>8</v>
      </c>
      <c r="K219" s="370">
        <f>SUM(I219:J219)</f>
        <v>16</v>
      </c>
      <c r="L219" s="371"/>
      <c r="M219" s="372"/>
    </row>
    <row r="220" spans="1:13" ht="12.75" x14ac:dyDescent="0.2">
      <c r="A220" s="364"/>
      <c r="B220" s="365"/>
      <c r="C220" s="373" t="s">
        <v>983</v>
      </c>
      <c r="D220" s="374"/>
      <c r="E220" s="368" t="s">
        <v>801</v>
      </c>
      <c r="F220" s="369">
        <v>6</v>
      </c>
      <c r="G220" s="315"/>
      <c r="H220" s="316"/>
      <c r="I220" s="370">
        <f>PRODUCT(F220,G220)</f>
        <v>6</v>
      </c>
      <c r="J220" s="370">
        <f>PRODUCT(F220,H220)</f>
        <v>6</v>
      </c>
      <c r="K220" s="370">
        <f>SUM(I220:J220)</f>
        <v>12</v>
      </c>
      <c r="L220" s="371"/>
      <c r="M220" s="372"/>
    </row>
    <row r="221" spans="1:13" ht="12.75" x14ac:dyDescent="0.2">
      <c r="A221" s="364"/>
      <c r="B221" s="365"/>
      <c r="C221" s="373"/>
      <c r="D221" s="374"/>
      <c r="E221" s="368"/>
      <c r="F221" s="369"/>
      <c r="G221" s="315"/>
      <c r="H221" s="316"/>
      <c r="I221" s="370"/>
      <c r="J221" s="370"/>
      <c r="K221" s="370"/>
      <c r="L221" s="371"/>
      <c r="M221" s="372"/>
    </row>
    <row r="222" spans="1:13" ht="38.25" x14ac:dyDescent="0.2">
      <c r="A222" s="364"/>
      <c r="B222" s="365"/>
      <c r="C222" s="373" t="s">
        <v>985</v>
      </c>
      <c r="D222" s="374"/>
      <c r="E222" s="368"/>
      <c r="F222" s="369"/>
      <c r="G222" s="315"/>
      <c r="H222" s="316"/>
      <c r="I222" s="370"/>
      <c r="J222" s="370"/>
      <c r="K222" s="370"/>
      <c r="L222" s="371"/>
      <c r="M222" s="372"/>
    </row>
    <row r="223" spans="1:13" x14ac:dyDescent="0.2">
      <c r="A223" s="317"/>
      <c r="B223" s="318"/>
      <c r="C223" s="319" t="s">
        <v>999</v>
      </c>
      <c r="D223" s="320"/>
      <c r="E223" s="321"/>
      <c r="F223" s="322"/>
      <c r="G223" s="322"/>
      <c r="H223" s="303"/>
      <c r="I223" s="323"/>
      <c r="J223" s="323"/>
      <c r="K223" s="323"/>
      <c r="L223" s="324"/>
      <c r="M223" s="325"/>
    </row>
    <row r="224" spans="1:13" ht="12.75" x14ac:dyDescent="0.2">
      <c r="A224" s="364"/>
      <c r="B224" s="365"/>
      <c r="C224" s="373" t="s">
        <v>1000</v>
      </c>
      <c r="D224" s="374"/>
      <c r="E224" s="368" t="s">
        <v>801</v>
      </c>
      <c r="F224" s="369">
        <v>1</v>
      </c>
      <c r="G224" s="370"/>
      <c r="H224" s="316"/>
      <c r="I224" s="370"/>
      <c r="J224" s="370"/>
      <c r="K224" s="370">
        <f t="shared" ref="K224:K226" si="23">F224*H224</f>
        <v>0</v>
      </c>
      <c r="L224" s="371"/>
      <c r="M224" s="372"/>
    </row>
    <row r="225" spans="1:13" ht="12.75" x14ac:dyDescent="0.2">
      <c r="A225" s="364"/>
      <c r="B225" s="365"/>
      <c r="C225" s="377" t="s">
        <v>1001</v>
      </c>
      <c r="D225" s="378"/>
      <c r="E225" s="368" t="s">
        <v>801</v>
      </c>
      <c r="F225" s="369">
        <v>1</v>
      </c>
      <c r="G225" s="370"/>
      <c r="H225" s="316"/>
      <c r="I225" s="370"/>
      <c r="J225" s="370"/>
      <c r="K225" s="370">
        <f t="shared" si="23"/>
        <v>0</v>
      </c>
      <c r="L225" s="371"/>
      <c r="M225" s="372"/>
    </row>
    <row r="226" spans="1:13" ht="13.5" thickBot="1" x14ac:dyDescent="0.25">
      <c r="A226" s="379"/>
      <c r="B226" s="380"/>
      <c r="C226" s="381" t="s">
        <v>1002</v>
      </c>
      <c r="D226" s="382"/>
      <c r="E226" s="368" t="s">
        <v>801</v>
      </c>
      <c r="F226" s="369">
        <v>1</v>
      </c>
      <c r="G226" s="370"/>
      <c r="H226" s="316"/>
      <c r="I226" s="370"/>
      <c r="J226" s="370"/>
      <c r="K226" s="370">
        <f t="shared" si="23"/>
        <v>0</v>
      </c>
      <c r="L226" s="383"/>
      <c r="M226" s="384"/>
    </row>
    <row r="227" spans="1:13" ht="14.25" customHeight="1" thickBot="1" x14ac:dyDescent="0.25">
      <c r="A227" s="326"/>
      <c r="B227" s="327"/>
      <c r="C227" s="328"/>
      <c r="D227" s="328"/>
      <c r="E227" s="329"/>
      <c r="F227" s="330"/>
      <c r="G227" s="330"/>
      <c r="H227" s="331"/>
      <c r="I227" s="331"/>
      <c r="J227" s="331"/>
      <c r="K227" s="331"/>
      <c r="L227" s="332"/>
      <c r="M227" s="332"/>
    </row>
    <row r="228" spans="1:13" ht="14.25" customHeight="1" thickBot="1" x14ac:dyDescent="0.25">
      <c r="A228" s="340"/>
      <c r="B228" s="341"/>
      <c r="C228" s="418" t="s">
        <v>1003</v>
      </c>
      <c r="D228" s="419"/>
      <c r="E228" s="420"/>
      <c r="F228" s="421"/>
      <c r="G228" s="421"/>
      <c r="H228" s="422"/>
      <c r="I228" s="422"/>
      <c r="J228" s="422"/>
      <c r="K228" s="423"/>
      <c r="L228" s="339"/>
      <c r="M228" s="339"/>
    </row>
    <row r="229" spans="1:13" ht="14.25" customHeight="1" x14ac:dyDescent="0.2">
      <c r="A229" s="340"/>
      <c r="B229" s="341"/>
      <c r="C229" s="396" t="s">
        <v>1004</v>
      </c>
      <c r="D229" s="397"/>
      <c r="E229" s="398"/>
      <c r="F229" s="399"/>
      <c r="G229" s="399"/>
      <c r="H229" s="400"/>
      <c r="I229" s="401"/>
      <c r="J229" s="400"/>
      <c r="K229" s="402">
        <f>SUM(I169:I227)</f>
        <v>893</v>
      </c>
      <c r="L229" s="339"/>
      <c r="M229" s="339"/>
    </row>
    <row r="230" spans="1:13" ht="14.25" customHeight="1" x14ac:dyDescent="0.2">
      <c r="A230" s="340"/>
      <c r="B230" s="341"/>
      <c r="C230" s="403" t="s">
        <v>1005</v>
      </c>
      <c r="D230" s="404"/>
      <c r="E230" s="405"/>
      <c r="F230" s="406"/>
      <c r="G230" s="406"/>
      <c r="H230" s="407"/>
      <c r="I230" s="407"/>
      <c r="J230" s="408"/>
      <c r="K230" s="409">
        <f>SUM(J169:J227)</f>
        <v>893</v>
      </c>
      <c r="L230" s="339"/>
      <c r="M230" s="339"/>
    </row>
    <row r="231" spans="1:13" ht="14.25" customHeight="1" x14ac:dyDescent="0.2">
      <c r="A231" s="340"/>
      <c r="B231" s="341"/>
      <c r="C231" s="403" t="s">
        <v>1006</v>
      </c>
      <c r="D231" s="404"/>
      <c r="E231" s="405"/>
      <c r="F231" s="406"/>
      <c r="G231" s="406"/>
      <c r="H231" s="407"/>
      <c r="I231" s="410"/>
      <c r="J231" s="407"/>
      <c r="K231" s="411">
        <f>SUM(K224:K226)</f>
        <v>0</v>
      </c>
      <c r="L231" s="339"/>
      <c r="M231" s="339"/>
    </row>
    <row r="232" spans="1:13" ht="14.25" customHeight="1" x14ac:dyDescent="0.2">
      <c r="A232" s="340"/>
      <c r="B232" s="341"/>
      <c r="C232" s="403" t="s">
        <v>1007</v>
      </c>
      <c r="D232" s="404"/>
      <c r="E232" s="412"/>
      <c r="F232" s="404"/>
      <c r="G232" s="404"/>
      <c r="H232" s="407"/>
      <c r="I232" s="407"/>
      <c r="J232" s="407"/>
      <c r="K232" s="411"/>
      <c r="L232" s="339"/>
      <c r="M232" s="339"/>
    </row>
    <row r="233" spans="1:13" ht="14.25" customHeight="1" thickBot="1" x14ac:dyDescent="0.25">
      <c r="A233" s="340"/>
      <c r="B233" s="341"/>
      <c r="C233" s="413" t="s">
        <v>1008</v>
      </c>
      <c r="D233" s="414"/>
      <c r="E233" s="415"/>
      <c r="F233" s="414"/>
      <c r="G233" s="414"/>
      <c r="H233" s="416"/>
      <c r="I233" s="416"/>
      <c r="J233" s="416"/>
      <c r="K233" s="417"/>
      <c r="L233" s="339"/>
      <c r="M233" s="339"/>
    </row>
    <row r="234" spans="1:13" ht="14.25" customHeight="1" thickBot="1" x14ac:dyDescent="0.25">
      <c r="A234" s="340"/>
      <c r="B234" s="341"/>
      <c r="C234" s="424" t="s">
        <v>1009</v>
      </c>
      <c r="D234" s="425"/>
      <c r="E234" s="426"/>
      <c r="F234" s="427"/>
      <c r="G234" s="427"/>
      <c r="H234" s="428"/>
      <c r="I234" s="429"/>
      <c r="J234" s="428"/>
      <c r="K234" s="430">
        <f>SUM(K229:K233)</f>
        <v>1786</v>
      </c>
      <c r="L234" s="339"/>
      <c r="M234" s="339"/>
    </row>
    <row r="235" spans="1:13" ht="14.25" customHeight="1" x14ac:dyDescent="0.2">
      <c r="A235" s="342"/>
      <c r="B235" s="343"/>
      <c r="C235" s="344"/>
      <c r="D235" s="344"/>
      <c r="E235" s="345"/>
      <c r="F235" s="346"/>
      <c r="G235" s="346"/>
      <c r="H235" s="347"/>
      <c r="I235" s="347"/>
      <c r="J235" s="347"/>
      <c r="K235" s="347"/>
      <c r="L235" s="348"/>
      <c r="M235" s="348"/>
    </row>
    <row r="236" spans="1:13" ht="14.25" customHeight="1" thickBot="1" x14ac:dyDescent="0.25"/>
    <row r="237" spans="1:13" ht="14.25" customHeight="1" thickBot="1" x14ac:dyDescent="0.25">
      <c r="A237" s="892" t="s">
        <v>898</v>
      </c>
      <c r="B237" s="892"/>
      <c r="C237" s="892"/>
      <c r="D237" s="892"/>
      <c r="E237" s="892"/>
      <c r="F237" s="892"/>
      <c r="G237" s="892"/>
      <c r="H237" s="892"/>
      <c r="I237" s="892"/>
      <c r="J237" s="892"/>
      <c r="K237" s="892"/>
      <c r="L237" s="892"/>
      <c r="M237" s="892"/>
    </row>
    <row r="238" spans="1:13" ht="14.25" customHeight="1" thickBot="1" x14ac:dyDescent="0.25">
      <c r="A238" s="893" t="s">
        <v>899</v>
      </c>
      <c r="B238" s="894" t="s">
        <v>900</v>
      </c>
      <c r="C238" s="894" t="s">
        <v>901</v>
      </c>
      <c r="D238" s="894"/>
      <c r="E238" s="894" t="s">
        <v>902</v>
      </c>
      <c r="F238" s="895" t="s">
        <v>903</v>
      </c>
      <c r="G238" s="896" t="s">
        <v>904</v>
      </c>
      <c r="H238" s="896"/>
      <c r="I238" s="896"/>
      <c r="J238" s="896"/>
      <c r="K238" s="896"/>
      <c r="L238" s="897" t="s">
        <v>905</v>
      </c>
      <c r="M238" s="897"/>
    </row>
    <row r="239" spans="1:13" ht="14.25" customHeight="1" thickBot="1" x14ac:dyDescent="0.25">
      <c r="A239" s="893"/>
      <c r="B239" s="894"/>
      <c r="C239" s="894"/>
      <c r="D239" s="894"/>
      <c r="E239" s="894"/>
      <c r="F239" s="895"/>
      <c r="G239" s="360" t="s">
        <v>906</v>
      </c>
      <c r="H239" s="360" t="s">
        <v>907</v>
      </c>
      <c r="I239" s="360" t="s">
        <v>908</v>
      </c>
      <c r="J239" s="360" t="s">
        <v>909</v>
      </c>
      <c r="K239" s="361" t="s">
        <v>910</v>
      </c>
      <c r="L239" s="362" t="s">
        <v>16</v>
      </c>
      <c r="M239" s="363" t="s">
        <v>23</v>
      </c>
    </row>
    <row r="240" spans="1:13" ht="14.25" customHeight="1" x14ac:dyDescent="0.2">
      <c r="A240" s="889" t="s">
        <v>911</v>
      </c>
      <c r="B240" s="889"/>
      <c r="C240" s="889"/>
      <c r="D240" s="889"/>
      <c r="E240" s="889"/>
      <c r="F240" s="889"/>
      <c r="G240" s="889"/>
      <c r="H240" s="889"/>
      <c r="I240" s="889"/>
      <c r="J240" s="889"/>
      <c r="K240" s="889"/>
      <c r="L240" s="889"/>
      <c r="M240" s="889"/>
    </row>
    <row r="241" spans="1:13" ht="14.25" customHeight="1" x14ac:dyDescent="0.2">
      <c r="A241" s="285"/>
      <c r="B241" s="286"/>
      <c r="C241" s="286"/>
      <c r="D241" s="286"/>
      <c r="E241" s="287"/>
      <c r="F241" s="286"/>
      <c r="G241" s="286"/>
      <c r="H241" s="286"/>
      <c r="I241" s="286"/>
      <c r="J241" s="286"/>
      <c r="K241" s="286"/>
      <c r="L241" s="286"/>
      <c r="M241" s="288"/>
    </row>
    <row r="242" spans="1:13" ht="14.25" customHeight="1" x14ac:dyDescent="0.2">
      <c r="A242" s="289" t="s">
        <v>912</v>
      </c>
      <c r="B242" s="287"/>
      <c r="C242" s="287"/>
      <c r="D242" s="287"/>
      <c r="E242" s="287"/>
      <c r="F242" s="287"/>
      <c r="G242" s="287"/>
      <c r="H242" s="287"/>
      <c r="I242" s="287"/>
      <c r="J242" s="287"/>
      <c r="K242" s="287"/>
      <c r="L242" s="287"/>
      <c r="M242" s="290"/>
    </row>
    <row r="243" spans="1:13" ht="14.25" customHeight="1" x14ac:dyDescent="0.2">
      <c r="A243" s="890" t="s">
        <v>913</v>
      </c>
      <c r="B243" s="890"/>
      <c r="C243" s="890"/>
      <c r="D243" s="890"/>
      <c r="E243" s="890"/>
      <c r="F243" s="890"/>
      <c r="G243" s="890"/>
      <c r="H243" s="890"/>
      <c r="I243" s="890"/>
      <c r="J243" s="890"/>
      <c r="K243" s="890"/>
      <c r="L243" s="890"/>
      <c r="M243" s="890"/>
    </row>
    <row r="244" spans="1:13" ht="14.25" customHeight="1" x14ac:dyDescent="0.2">
      <c r="A244" s="891" t="s">
        <v>914</v>
      </c>
      <c r="B244" s="891"/>
      <c r="C244" s="891"/>
      <c r="D244" s="891"/>
      <c r="E244" s="891"/>
      <c r="F244" s="891"/>
      <c r="G244" s="891"/>
      <c r="H244" s="891"/>
      <c r="I244" s="891"/>
      <c r="J244" s="891"/>
      <c r="K244" s="891"/>
      <c r="L244" s="891"/>
      <c r="M244" s="891"/>
    </row>
    <row r="245" spans="1:13" ht="14.25" customHeight="1" x14ac:dyDescent="0.2">
      <c r="A245" s="890"/>
      <c r="B245" s="890"/>
      <c r="C245" s="890"/>
      <c r="D245" s="890"/>
      <c r="E245" s="890"/>
      <c r="F245" s="890"/>
      <c r="G245" s="890"/>
      <c r="H245" s="890"/>
      <c r="I245" s="890"/>
      <c r="J245" s="890"/>
      <c r="K245" s="890"/>
      <c r="L245" s="890"/>
      <c r="M245" s="890"/>
    </row>
    <row r="246" spans="1:13" ht="14.25" customHeight="1" x14ac:dyDescent="0.2">
      <c r="A246" s="890" t="s">
        <v>916</v>
      </c>
      <c r="B246" s="890"/>
      <c r="C246" s="890"/>
      <c r="D246" s="890"/>
      <c r="E246" s="890"/>
      <c r="F246" s="890"/>
      <c r="G246" s="890"/>
      <c r="H246" s="890"/>
      <c r="I246" s="890"/>
      <c r="J246" s="890"/>
      <c r="K246" s="890"/>
      <c r="L246" s="890"/>
      <c r="M246" s="890"/>
    </row>
    <row r="247" spans="1:13" ht="32.25" customHeight="1" x14ac:dyDescent="0.2">
      <c r="A247" s="890" t="s">
        <v>917</v>
      </c>
      <c r="B247" s="890"/>
      <c r="C247" s="890"/>
      <c r="D247" s="890"/>
      <c r="E247" s="890"/>
      <c r="F247" s="890"/>
      <c r="G247" s="890"/>
      <c r="H247" s="890"/>
      <c r="I247" s="890"/>
      <c r="J247" s="890"/>
      <c r="K247" s="890"/>
      <c r="L247" s="890"/>
      <c r="M247" s="890"/>
    </row>
    <row r="248" spans="1:13" ht="14.25" customHeight="1" x14ac:dyDescent="0.2">
      <c r="A248" s="291"/>
      <c r="B248" s="292"/>
      <c r="C248" s="292"/>
      <c r="D248" s="292"/>
      <c r="E248" s="293"/>
      <c r="F248" s="292"/>
      <c r="G248" s="292"/>
      <c r="H248" s="292"/>
      <c r="I248" s="292"/>
      <c r="J248" s="292"/>
      <c r="K248" s="292"/>
      <c r="L248" s="292"/>
      <c r="M248" s="294"/>
    </row>
    <row r="249" spans="1:13" ht="14.25" customHeight="1" x14ac:dyDescent="0.2">
      <c r="A249" s="898" t="s">
        <v>918</v>
      </c>
      <c r="B249" s="898"/>
      <c r="C249" s="898"/>
      <c r="D249" s="898"/>
      <c r="E249" s="898"/>
      <c r="F249" s="898"/>
      <c r="G249" s="898"/>
      <c r="H249" s="898"/>
      <c r="I249" s="898"/>
      <c r="J249" s="898"/>
      <c r="K249" s="898"/>
      <c r="L249" s="898"/>
      <c r="M249" s="898"/>
    </row>
    <row r="250" spans="1:13" ht="14.25" customHeight="1" x14ac:dyDescent="0.2">
      <c r="A250" s="899" t="s">
        <v>919</v>
      </c>
      <c r="B250" s="899"/>
      <c r="C250" s="899"/>
      <c r="D250" s="899"/>
      <c r="E250" s="899"/>
      <c r="F250" s="899"/>
      <c r="G250" s="899"/>
      <c r="H250" s="899"/>
      <c r="I250" s="899"/>
      <c r="J250" s="899"/>
      <c r="K250" s="899"/>
      <c r="L250" s="899"/>
      <c r="M250" s="899"/>
    </row>
    <row r="251" spans="1:13" ht="14.25" customHeight="1" x14ac:dyDescent="0.2">
      <c r="A251" s="889" t="s">
        <v>920</v>
      </c>
      <c r="B251" s="889"/>
      <c r="C251" s="889"/>
      <c r="D251" s="889"/>
      <c r="E251" s="889"/>
      <c r="F251" s="889"/>
      <c r="G251" s="889"/>
      <c r="H251" s="889"/>
      <c r="I251" s="889"/>
      <c r="J251" s="889"/>
      <c r="K251" s="889"/>
      <c r="L251" s="889"/>
      <c r="M251" s="889"/>
    </row>
    <row r="252" spans="1:13" ht="14.25" customHeight="1" x14ac:dyDescent="0.2">
      <c r="A252" s="295"/>
      <c r="B252" s="296"/>
      <c r="C252" s="297"/>
      <c r="D252" s="297"/>
      <c r="E252" s="298"/>
      <c r="F252" s="299"/>
      <c r="G252" s="299"/>
      <c r="H252" s="300"/>
      <c r="I252" s="300"/>
      <c r="J252" s="300"/>
      <c r="K252" s="300"/>
      <c r="L252" s="301"/>
      <c r="M252" s="302"/>
    </row>
    <row r="253" spans="1:13" ht="14.25" customHeight="1" x14ac:dyDescent="0.2">
      <c r="A253" s="903"/>
      <c r="B253" s="903"/>
      <c r="C253" s="903"/>
      <c r="D253" s="903"/>
      <c r="E253" s="903"/>
      <c r="F253" s="903"/>
      <c r="G253" s="903"/>
      <c r="H253" s="903"/>
      <c r="I253" s="903"/>
      <c r="J253" s="903"/>
      <c r="K253" s="903"/>
      <c r="L253" s="903"/>
      <c r="M253" s="903"/>
    </row>
    <row r="254" spans="1:13" ht="14.25" customHeight="1" thickBot="1" x14ac:dyDescent="0.25">
      <c r="A254" s="295"/>
      <c r="B254" s="296"/>
      <c r="C254" s="297"/>
      <c r="D254" s="297"/>
      <c r="E254" s="298"/>
      <c r="F254" s="299"/>
      <c r="G254" s="299"/>
      <c r="H254" s="300"/>
      <c r="I254" s="300"/>
      <c r="J254" s="300"/>
      <c r="K254" s="300"/>
      <c r="L254" s="301"/>
      <c r="M254" s="302"/>
    </row>
    <row r="255" spans="1:13" ht="14.25" customHeight="1" thickBot="1" x14ac:dyDescent="0.25">
      <c r="A255" s="901" t="s">
        <v>921</v>
      </c>
      <c r="B255" s="901"/>
      <c r="C255" s="901"/>
      <c r="D255" s="901"/>
      <c r="E255" s="901"/>
      <c r="F255" s="901"/>
      <c r="G255" s="901"/>
      <c r="H255" s="901"/>
      <c r="I255" s="901"/>
      <c r="J255" s="901"/>
      <c r="K255" s="901"/>
      <c r="L255" s="901"/>
      <c r="M255" s="901"/>
    </row>
    <row r="256" spans="1:13" ht="14.25" customHeight="1" thickBot="1" x14ac:dyDescent="0.25">
      <c r="A256" s="295"/>
      <c r="B256" s="902" t="s">
        <v>922</v>
      </c>
      <c r="C256" s="902"/>
      <c r="D256" s="902"/>
      <c r="E256" s="902"/>
      <c r="F256" s="902"/>
      <c r="G256" s="902"/>
      <c r="H256" s="902"/>
      <c r="I256" s="902"/>
      <c r="J256" s="902"/>
      <c r="K256" s="902"/>
      <c r="L256" s="301"/>
      <c r="M256" s="302"/>
    </row>
    <row r="257" spans="1:13" ht="14.25" customHeight="1" x14ac:dyDescent="0.2">
      <c r="A257" s="304"/>
      <c r="B257" s="305"/>
      <c r="C257" s="306" t="s">
        <v>923</v>
      </c>
      <c r="D257" s="307"/>
      <c r="E257" s="308"/>
      <c r="F257" s="309"/>
      <c r="G257" s="309"/>
      <c r="H257" s="303"/>
      <c r="I257" s="310"/>
      <c r="J257" s="310"/>
      <c r="K257" s="310"/>
      <c r="L257" s="311"/>
      <c r="M257" s="312"/>
    </row>
    <row r="258" spans="1:13" ht="38.25" x14ac:dyDescent="0.2">
      <c r="A258" s="364"/>
      <c r="B258" s="365"/>
      <c r="C258" s="366" t="s">
        <v>924</v>
      </c>
      <c r="D258" s="367"/>
      <c r="E258" s="368" t="s">
        <v>897</v>
      </c>
      <c r="F258" s="369">
        <v>5</v>
      </c>
      <c r="G258" s="315"/>
      <c r="H258" s="316"/>
      <c r="I258" s="370">
        <f t="shared" ref="I258:I263" si="24">PRODUCT(F258,G258)</f>
        <v>5</v>
      </c>
      <c r="J258" s="370">
        <f t="shared" ref="J258:J263" si="25">PRODUCT(F258,H258)</f>
        <v>5</v>
      </c>
      <c r="K258" s="370">
        <f t="shared" ref="K258:K263" si="26">SUM(I258:J258)</f>
        <v>10</v>
      </c>
      <c r="L258" s="371"/>
      <c r="M258" s="372"/>
    </row>
    <row r="259" spans="1:13" ht="12.75" x14ac:dyDescent="0.2">
      <c r="A259" s="364"/>
      <c r="B259" s="365"/>
      <c r="C259" s="373" t="s">
        <v>925</v>
      </c>
      <c r="D259" s="374"/>
      <c r="E259" s="368" t="s">
        <v>897</v>
      </c>
      <c r="F259" s="369">
        <v>3</v>
      </c>
      <c r="G259" s="315"/>
      <c r="H259" s="316"/>
      <c r="I259" s="370">
        <f t="shared" si="24"/>
        <v>3</v>
      </c>
      <c r="J259" s="370">
        <f t="shared" si="25"/>
        <v>3</v>
      </c>
      <c r="K259" s="370">
        <f t="shared" si="26"/>
        <v>6</v>
      </c>
      <c r="L259" s="371"/>
      <c r="M259" s="372"/>
    </row>
    <row r="260" spans="1:13" ht="51" x14ac:dyDescent="0.2">
      <c r="A260" s="364"/>
      <c r="B260" s="365"/>
      <c r="C260" s="375" t="s">
        <v>930</v>
      </c>
      <c r="D260" s="374"/>
      <c r="E260" s="368"/>
      <c r="F260" s="369"/>
      <c r="G260" s="315"/>
      <c r="H260" s="316"/>
      <c r="I260" s="370"/>
      <c r="J260" s="370"/>
      <c r="K260" s="370"/>
      <c r="L260" s="371"/>
      <c r="M260" s="372"/>
    </row>
    <row r="261" spans="1:13" ht="12.75" x14ac:dyDescent="0.2">
      <c r="A261" s="364"/>
      <c r="B261" s="365"/>
      <c r="C261" s="373" t="s">
        <v>931</v>
      </c>
      <c r="D261" s="374"/>
      <c r="E261" s="368" t="s">
        <v>897</v>
      </c>
      <c r="F261" s="369">
        <v>4</v>
      </c>
      <c r="G261" s="315"/>
      <c r="H261" s="316"/>
      <c r="I261" s="370">
        <f t="shared" si="24"/>
        <v>4</v>
      </c>
      <c r="J261" s="370">
        <f t="shared" si="25"/>
        <v>4</v>
      </c>
      <c r="K261" s="370">
        <f t="shared" si="26"/>
        <v>8</v>
      </c>
      <c r="L261" s="371"/>
      <c r="M261" s="372"/>
    </row>
    <row r="262" spans="1:13" ht="25.5" x14ac:dyDescent="0.2">
      <c r="A262" s="364"/>
      <c r="B262" s="365"/>
      <c r="C262" s="375" t="s">
        <v>932</v>
      </c>
      <c r="D262" s="374"/>
      <c r="E262" s="368" t="s">
        <v>897</v>
      </c>
      <c r="F262" s="369">
        <v>12</v>
      </c>
      <c r="G262" s="315"/>
      <c r="H262" s="316"/>
      <c r="I262" s="370">
        <f t="shared" si="24"/>
        <v>12</v>
      </c>
      <c r="J262" s="370">
        <f t="shared" si="25"/>
        <v>12</v>
      </c>
      <c r="K262" s="370">
        <f t="shared" si="26"/>
        <v>24</v>
      </c>
      <c r="L262" s="371"/>
      <c r="M262" s="372"/>
    </row>
    <row r="263" spans="1:13" ht="12.75" x14ac:dyDescent="0.2">
      <c r="A263" s="364"/>
      <c r="B263" s="365"/>
      <c r="C263" s="373" t="s">
        <v>933</v>
      </c>
      <c r="D263" s="374"/>
      <c r="E263" s="368" t="s">
        <v>897</v>
      </c>
      <c r="F263" s="369">
        <v>3</v>
      </c>
      <c r="G263" s="315"/>
      <c r="H263" s="316"/>
      <c r="I263" s="370">
        <f t="shared" si="24"/>
        <v>3</v>
      </c>
      <c r="J263" s="370">
        <f t="shared" si="25"/>
        <v>3</v>
      </c>
      <c r="K263" s="370">
        <f t="shared" si="26"/>
        <v>6</v>
      </c>
      <c r="L263" s="371"/>
      <c r="M263" s="372"/>
    </row>
    <row r="264" spans="1:13" x14ac:dyDescent="0.2">
      <c r="A264" s="317"/>
      <c r="B264" s="318"/>
      <c r="C264" s="319" t="s">
        <v>945</v>
      </c>
      <c r="D264" s="320"/>
      <c r="E264" s="321"/>
      <c r="F264" s="322"/>
      <c r="G264" s="322"/>
      <c r="H264" s="303"/>
      <c r="I264" s="323"/>
      <c r="J264" s="323"/>
      <c r="K264" s="323"/>
      <c r="L264" s="324"/>
      <c r="M264" s="325"/>
    </row>
    <row r="265" spans="1:13" ht="38.25" x14ac:dyDescent="0.2">
      <c r="A265" s="364"/>
      <c r="B265" s="365"/>
      <c r="C265" s="375" t="s">
        <v>946</v>
      </c>
      <c r="D265" s="374"/>
      <c r="E265" s="368"/>
      <c r="F265" s="369"/>
      <c r="G265" s="315"/>
      <c r="H265" s="316"/>
      <c r="I265" s="370"/>
      <c r="J265" s="370"/>
      <c r="K265" s="370"/>
      <c r="L265" s="371"/>
      <c r="M265" s="372"/>
    </row>
    <row r="266" spans="1:13" ht="12.75" x14ac:dyDescent="0.2">
      <c r="A266" s="364"/>
      <c r="B266" s="365"/>
      <c r="C266" s="373" t="s">
        <v>947</v>
      </c>
      <c r="D266" s="374"/>
      <c r="E266" s="368" t="s">
        <v>897</v>
      </c>
      <c r="F266" s="369">
        <v>30</v>
      </c>
      <c r="G266" s="315"/>
      <c r="H266" s="316"/>
      <c r="I266" s="370">
        <f>PRODUCT(F266,G266)</f>
        <v>30</v>
      </c>
      <c r="J266" s="370">
        <f>PRODUCT(F266,H266)</f>
        <v>30</v>
      </c>
      <c r="K266" s="370">
        <f>SUM(I266:J266)</f>
        <v>60</v>
      </c>
      <c r="L266" s="371"/>
      <c r="M266" s="372"/>
    </row>
    <row r="267" spans="1:13" ht="76.5" x14ac:dyDescent="0.2">
      <c r="A267" s="364"/>
      <c r="B267" s="365"/>
      <c r="C267" s="375" t="s">
        <v>948</v>
      </c>
      <c r="D267" s="374"/>
      <c r="E267" s="368"/>
      <c r="F267" s="369"/>
      <c r="G267" s="315"/>
      <c r="H267" s="316"/>
      <c r="I267" s="370"/>
      <c r="J267" s="370"/>
      <c r="K267" s="370"/>
      <c r="L267" s="371"/>
      <c r="M267" s="372"/>
    </row>
    <row r="268" spans="1:13" ht="12.75" x14ac:dyDescent="0.2">
      <c r="A268" s="364"/>
      <c r="B268" s="365"/>
      <c r="C268" s="373" t="s">
        <v>949</v>
      </c>
      <c r="D268" s="374"/>
      <c r="E268" s="368" t="s">
        <v>897</v>
      </c>
      <c r="F268" s="369">
        <v>30</v>
      </c>
      <c r="G268" s="315"/>
      <c r="H268" s="316"/>
      <c r="I268" s="370">
        <f t="shared" ref="I268:I271" si="27">PRODUCT(F268,G268)</f>
        <v>30</v>
      </c>
      <c r="J268" s="370">
        <f t="shared" ref="J268:J271" si="28">PRODUCT(F268,H268)</f>
        <v>30</v>
      </c>
      <c r="K268" s="370">
        <f t="shared" ref="K268:K271" si="29">SUM(I268:J268)</f>
        <v>60</v>
      </c>
      <c r="L268" s="371"/>
      <c r="M268" s="372"/>
    </row>
    <row r="269" spans="1:13" ht="12.75" x14ac:dyDescent="0.2">
      <c r="A269" s="364"/>
      <c r="B269" s="365"/>
      <c r="C269" s="373" t="s">
        <v>950</v>
      </c>
      <c r="D269" s="374"/>
      <c r="E269" s="368" t="s">
        <v>897</v>
      </c>
      <c r="F269" s="369">
        <v>15</v>
      </c>
      <c r="G269" s="315"/>
      <c r="H269" s="316"/>
      <c r="I269" s="370">
        <f t="shared" si="27"/>
        <v>15</v>
      </c>
      <c r="J269" s="370">
        <f t="shared" si="28"/>
        <v>15</v>
      </c>
      <c r="K269" s="370">
        <f t="shared" si="29"/>
        <v>30</v>
      </c>
      <c r="L269" s="371"/>
      <c r="M269" s="372"/>
    </row>
    <row r="270" spans="1:13" ht="12.75" x14ac:dyDescent="0.2">
      <c r="A270" s="364"/>
      <c r="B270" s="365"/>
      <c r="C270" s="373" t="s">
        <v>951</v>
      </c>
      <c r="D270" s="374"/>
      <c r="E270" s="368" t="s">
        <v>897</v>
      </c>
      <c r="F270" s="369">
        <v>21</v>
      </c>
      <c r="G270" s="315"/>
      <c r="H270" s="316"/>
      <c r="I270" s="370">
        <f t="shared" si="27"/>
        <v>21</v>
      </c>
      <c r="J270" s="370">
        <f t="shared" si="28"/>
        <v>21</v>
      </c>
      <c r="K270" s="370">
        <f t="shared" si="29"/>
        <v>42</v>
      </c>
      <c r="L270" s="371"/>
      <c r="M270" s="372"/>
    </row>
    <row r="271" spans="1:13" ht="12.75" x14ac:dyDescent="0.2">
      <c r="A271" s="364"/>
      <c r="B271" s="365"/>
      <c r="C271" s="373" t="s">
        <v>1024</v>
      </c>
      <c r="D271" s="374"/>
      <c r="E271" s="368" t="s">
        <v>897</v>
      </c>
      <c r="F271" s="369">
        <v>25</v>
      </c>
      <c r="G271" s="315"/>
      <c r="H271" s="316"/>
      <c r="I271" s="370">
        <f t="shared" si="27"/>
        <v>25</v>
      </c>
      <c r="J271" s="370">
        <f t="shared" si="28"/>
        <v>25</v>
      </c>
      <c r="K271" s="370">
        <f t="shared" si="29"/>
        <v>50</v>
      </c>
      <c r="L271" s="371"/>
      <c r="M271" s="372"/>
    </row>
    <row r="272" spans="1:13" ht="38.25" x14ac:dyDescent="0.2">
      <c r="A272" s="364"/>
      <c r="B272" s="365"/>
      <c r="C272" s="375" t="s">
        <v>952</v>
      </c>
      <c r="D272" s="374"/>
      <c r="E272" s="368"/>
      <c r="F272" s="369"/>
      <c r="G272" s="315"/>
      <c r="H272" s="316"/>
      <c r="I272" s="370"/>
      <c r="J272" s="370"/>
      <c r="K272" s="370"/>
      <c r="L272" s="371"/>
      <c r="M272" s="372"/>
    </row>
    <row r="273" spans="1:13" ht="12.75" x14ac:dyDescent="0.2">
      <c r="A273" s="364"/>
      <c r="B273" s="365"/>
      <c r="C273" s="373" t="s">
        <v>953</v>
      </c>
      <c r="D273" s="374"/>
      <c r="E273" s="368" t="s">
        <v>897</v>
      </c>
      <c r="F273" s="369">
        <v>45</v>
      </c>
      <c r="G273" s="315"/>
      <c r="H273" s="316"/>
      <c r="I273" s="370">
        <f>PRODUCT(F273,G273)</f>
        <v>45</v>
      </c>
      <c r="J273" s="370">
        <f>PRODUCT(F273,H273)</f>
        <v>45</v>
      </c>
      <c r="K273" s="370">
        <f>SUM(I273:J273)</f>
        <v>90</v>
      </c>
      <c r="L273" s="371"/>
      <c r="M273" s="372"/>
    </row>
    <row r="274" spans="1:13" ht="12.75" x14ac:dyDescent="0.2">
      <c r="A274" s="364"/>
      <c r="B274" s="365"/>
      <c r="C274" s="373" t="s">
        <v>954</v>
      </c>
      <c r="D274" s="374"/>
      <c r="E274" s="368" t="s">
        <v>897</v>
      </c>
      <c r="F274" s="369">
        <v>21</v>
      </c>
      <c r="G274" s="315"/>
      <c r="H274" s="316"/>
      <c r="I274" s="370">
        <f>PRODUCT(F274,G274)</f>
        <v>21</v>
      </c>
      <c r="J274" s="370">
        <f>PRODUCT(F274,H274)</f>
        <v>21</v>
      </c>
      <c r="K274" s="370">
        <f>SUM(I274:J274)</f>
        <v>42</v>
      </c>
      <c r="L274" s="371"/>
      <c r="M274" s="372"/>
    </row>
    <row r="275" spans="1:13" ht="12.75" x14ac:dyDescent="0.2">
      <c r="A275" s="364"/>
      <c r="B275" s="365"/>
      <c r="C275" s="373" t="s">
        <v>1014</v>
      </c>
      <c r="D275" s="374"/>
      <c r="E275" s="368" t="s">
        <v>897</v>
      </c>
      <c r="F275" s="369">
        <v>55</v>
      </c>
      <c r="G275" s="315"/>
      <c r="H275" s="316"/>
      <c r="I275" s="370">
        <f>PRODUCT(F275,G275)</f>
        <v>55</v>
      </c>
      <c r="J275" s="370">
        <f>PRODUCT(F275,H275)</f>
        <v>55</v>
      </c>
      <c r="K275" s="370">
        <f>SUM(I275:J275)</f>
        <v>110</v>
      </c>
      <c r="L275" s="371"/>
      <c r="M275" s="372"/>
    </row>
    <row r="276" spans="1:13" ht="51" x14ac:dyDescent="0.2">
      <c r="A276" s="364"/>
      <c r="B276" s="365"/>
      <c r="C276" s="375" t="s">
        <v>955</v>
      </c>
      <c r="D276" s="374"/>
      <c r="E276" s="368"/>
      <c r="F276" s="369"/>
      <c r="G276" s="315"/>
      <c r="H276" s="316"/>
      <c r="I276" s="370"/>
      <c r="J276" s="370"/>
      <c r="K276" s="370"/>
      <c r="L276" s="371"/>
      <c r="M276" s="372"/>
    </row>
    <row r="277" spans="1:13" ht="12.75" x14ac:dyDescent="0.2">
      <c r="A277" s="364"/>
      <c r="B277" s="365"/>
      <c r="C277" s="373" t="s">
        <v>956</v>
      </c>
      <c r="D277" s="374"/>
      <c r="E277" s="368" t="s">
        <v>801</v>
      </c>
      <c r="F277" s="369">
        <v>4</v>
      </c>
      <c r="G277" s="315"/>
      <c r="H277" s="316"/>
      <c r="I277" s="370">
        <f t="shared" ref="I277:I282" si="30">PRODUCT(F277,G277)</f>
        <v>4</v>
      </c>
      <c r="J277" s="370">
        <f t="shared" ref="J277:J282" si="31">PRODUCT(F277,H277)</f>
        <v>4</v>
      </c>
      <c r="K277" s="370">
        <f t="shared" ref="K277:K282" si="32">SUM(I277:J277)</f>
        <v>8</v>
      </c>
      <c r="L277" s="371"/>
      <c r="M277" s="372"/>
    </row>
    <row r="278" spans="1:13" ht="12.75" x14ac:dyDescent="0.2">
      <c r="A278" s="364"/>
      <c r="B278" s="365"/>
      <c r="C278" s="373" t="s">
        <v>957</v>
      </c>
      <c r="D278" s="374"/>
      <c r="E278" s="368" t="s">
        <v>801</v>
      </c>
      <c r="F278" s="369">
        <v>3</v>
      </c>
      <c r="G278" s="315"/>
      <c r="H278" s="316"/>
      <c r="I278" s="370">
        <f t="shared" si="30"/>
        <v>3</v>
      </c>
      <c r="J278" s="370">
        <f t="shared" si="31"/>
        <v>3</v>
      </c>
      <c r="K278" s="370">
        <f t="shared" si="32"/>
        <v>6</v>
      </c>
      <c r="L278" s="371"/>
      <c r="M278" s="372"/>
    </row>
    <row r="279" spans="1:13" ht="12.75" x14ac:dyDescent="0.2">
      <c r="A279" s="364"/>
      <c r="B279" s="365"/>
      <c r="C279" s="373" t="s">
        <v>958</v>
      </c>
      <c r="D279" s="374"/>
      <c r="E279" s="368" t="s">
        <v>801</v>
      </c>
      <c r="F279" s="369">
        <v>1</v>
      </c>
      <c r="G279" s="315"/>
      <c r="H279" s="316"/>
      <c r="I279" s="370">
        <f t="shared" si="30"/>
        <v>1</v>
      </c>
      <c r="J279" s="370">
        <f t="shared" si="31"/>
        <v>1</v>
      </c>
      <c r="K279" s="370">
        <f t="shared" si="32"/>
        <v>2</v>
      </c>
      <c r="L279" s="371"/>
      <c r="M279" s="372"/>
    </row>
    <row r="280" spans="1:13" ht="12.75" x14ac:dyDescent="0.2">
      <c r="A280" s="364"/>
      <c r="B280" s="365"/>
      <c r="C280" s="373" t="s">
        <v>1025</v>
      </c>
      <c r="D280" s="374"/>
      <c r="E280" s="368" t="s">
        <v>801</v>
      </c>
      <c r="F280" s="369">
        <v>3</v>
      </c>
      <c r="G280" s="315"/>
      <c r="H280" s="316"/>
      <c r="I280" s="370">
        <f t="shared" si="30"/>
        <v>3</v>
      </c>
      <c r="J280" s="370">
        <f t="shared" si="31"/>
        <v>3</v>
      </c>
      <c r="K280" s="370">
        <f t="shared" si="32"/>
        <v>6</v>
      </c>
      <c r="L280" s="371"/>
      <c r="M280" s="372"/>
    </row>
    <row r="281" spans="1:13" ht="25.5" x14ac:dyDescent="0.2">
      <c r="A281" s="364"/>
      <c r="B281" s="365"/>
      <c r="C281" s="375" t="s">
        <v>1026</v>
      </c>
      <c r="D281" s="374"/>
      <c r="E281" s="368" t="s">
        <v>801</v>
      </c>
      <c r="F281" s="369">
        <v>1</v>
      </c>
      <c r="G281" s="315"/>
      <c r="H281" s="316"/>
      <c r="I281" s="370">
        <f t="shared" si="30"/>
        <v>1</v>
      </c>
      <c r="J281" s="370">
        <f t="shared" si="31"/>
        <v>1</v>
      </c>
      <c r="K281" s="370">
        <f t="shared" si="32"/>
        <v>2</v>
      </c>
      <c r="L281" s="371"/>
      <c r="M281" s="372"/>
    </row>
    <row r="282" spans="1:13" ht="25.5" x14ac:dyDescent="0.2">
      <c r="A282" s="364"/>
      <c r="B282" s="365"/>
      <c r="C282" s="375" t="s">
        <v>1027</v>
      </c>
      <c r="D282" s="374"/>
      <c r="E282" s="368" t="s">
        <v>801</v>
      </c>
      <c r="F282" s="369">
        <v>2</v>
      </c>
      <c r="G282" s="315"/>
      <c r="H282" s="316"/>
      <c r="I282" s="370">
        <f t="shared" si="30"/>
        <v>2</v>
      </c>
      <c r="J282" s="370">
        <f t="shared" si="31"/>
        <v>2</v>
      </c>
      <c r="K282" s="370">
        <f t="shared" si="32"/>
        <v>4</v>
      </c>
      <c r="L282" s="371"/>
      <c r="M282" s="372"/>
    </row>
    <row r="283" spans="1:13" ht="25.5" x14ac:dyDescent="0.2">
      <c r="A283" s="364"/>
      <c r="B283" s="365"/>
      <c r="C283" s="375" t="s">
        <v>961</v>
      </c>
      <c r="D283" s="374"/>
      <c r="E283" s="368"/>
      <c r="F283" s="369"/>
      <c r="G283" s="315"/>
      <c r="H283" s="316"/>
      <c r="I283" s="370"/>
      <c r="J283" s="370"/>
      <c r="K283" s="370"/>
      <c r="L283" s="371"/>
      <c r="M283" s="372"/>
    </row>
    <row r="284" spans="1:13" ht="12.75" x14ac:dyDescent="0.2">
      <c r="A284" s="364"/>
      <c r="B284" s="365"/>
      <c r="C284" s="373" t="s">
        <v>962</v>
      </c>
      <c r="D284" s="374"/>
      <c r="E284" s="368" t="s">
        <v>801</v>
      </c>
      <c r="F284" s="369">
        <v>1</v>
      </c>
      <c r="G284" s="315"/>
      <c r="H284" s="316"/>
      <c r="I284" s="370">
        <f t="shared" ref="I284:I285" si="33">PRODUCT(F284,G284)</f>
        <v>1</v>
      </c>
      <c r="J284" s="370">
        <f t="shared" ref="J284:J285" si="34">PRODUCT(F284,H284)</f>
        <v>1</v>
      </c>
      <c r="K284" s="370">
        <f t="shared" ref="K284:K285" si="35">SUM(I284:J284)</f>
        <v>2</v>
      </c>
      <c r="L284" s="371"/>
      <c r="M284" s="372"/>
    </row>
    <row r="285" spans="1:13" ht="12.75" x14ac:dyDescent="0.2">
      <c r="A285" s="364"/>
      <c r="B285" s="365"/>
      <c r="C285" s="373" t="s">
        <v>1028</v>
      </c>
      <c r="D285" s="374"/>
      <c r="E285" s="368" t="s">
        <v>801</v>
      </c>
      <c r="F285" s="369">
        <v>1</v>
      </c>
      <c r="G285" s="315"/>
      <c r="H285" s="316"/>
      <c r="I285" s="370">
        <f t="shared" si="33"/>
        <v>1</v>
      </c>
      <c r="J285" s="370">
        <f t="shared" si="34"/>
        <v>1</v>
      </c>
      <c r="K285" s="370">
        <f t="shared" si="35"/>
        <v>2</v>
      </c>
      <c r="L285" s="371"/>
      <c r="M285" s="372"/>
    </row>
    <row r="286" spans="1:13" x14ac:dyDescent="0.2">
      <c r="A286" s="317"/>
      <c r="B286" s="318"/>
      <c r="C286" s="319" t="s">
        <v>963</v>
      </c>
      <c r="D286" s="320"/>
      <c r="E286" s="321"/>
      <c r="F286" s="322"/>
      <c r="G286" s="322"/>
      <c r="H286" s="303"/>
      <c r="I286" s="323"/>
      <c r="J286" s="323"/>
      <c r="K286" s="323"/>
      <c r="L286" s="324"/>
      <c r="M286" s="325"/>
    </row>
    <row r="287" spans="1:13" ht="76.5" x14ac:dyDescent="0.2">
      <c r="A287" s="364"/>
      <c r="B287" s="365"/>
      <c r="C287" s="376" t="s">
        <v>964</v>
      </c>
      <c r="D287" s="374"/>
      <c r="E287" s="368"/>
      <c r="F287" s="369"/>
      <c r="G287" s="315"/>
      <c r="H287" s="316"/>
      <c r="I287" s="370"/>
      <c r="J287" s="370"/>
      <c r="K287" s="370"/>
      <c r="L287" s="371"/>
      <c r="M287" s="372"/>
    </row>
    <row r="288" spans="1:13" ht="63.75" x14ac:dyDescent="0.2">
      <c r="A288" s="364"/>
      <c r="B288" s="365"/>
      <c r="C288" s="375" t="s">
        <v>968</v>
      </c>
      <c r="D288" s="374"/>
      <c r="E288" s="368"/>
      <c r="F288" s="369"/>
      <c r="G288" s="315"/>
      <c r="H288" s="316"/>
      <c r="I288" s="370"/>
      <c r="J288" s="370"/>
      <c r="K288" s="370"/>
      <c r="L288" s="371"/>
      <c r="M288" s="372"/>
    </row>
    <row r="289" spans="1:13" ht="12.75" x14ac:dyDescent="0.2">
      <c r="A289" s="364"/>
      <c r="B289" s="365"/>
      <c r="C289" s="373" t="s">
        <v>969</v>
      </c>
      <c r="D289" s="374"/>
      <c r="E289" s="368" t="s">
        <v>801</v>
      </c>
      <c r="F289" s="369">
        <v>3</v>
      </c>
      <c r="G289" s="315"/>
      <c r="H289" s="316"/>
      <c r="I289" s="370">
        <f>PRODUCT(F289,G289)</f>
        <v>3</v>
      </c>
      <c r="J289" s="370">
        <f>PRODUCT(F289,H289)</f>
        <v>3</v>
      </c>
      <c r="K289" s="370">
        <f>SUM(I289:J289)</f>
        <v>6</v>
      </c>
      <c r="L289" s="371"/>
      <c r="M289" s="372"/>
    </row>
    <row r="290" spans="1:13" ht="51" x14ac:dyDescent="0.2">
      <c r="A290" s="364"/>
      <c r="B290" s="365"/>
      <c r="C290" s="375" t="s">
        <v>975</v>
      </c>
      <c r="D290" s="374"/>
      <c r="E290" s="368"/>
      <c r="F290" s="369"/>
      <c r="G290" s="315"/>
      <c r="H290" s="316"/>
      <c r="I290" s="370"/>
      <c r="J290" s="370"/>
      <c r="K290" s="370"/>
      <c r="L290" s="371"/>
      <c r="M290" s="372"/>
    </row>
    <row r="291" spans="1:13" ht="76.5" x14ac:dyDescent="0.2">
      <c r="A291" s="364"/>
      <c r="B291" s="365"/>
      <c r="C291" s="376" t="s">
        <v>964</v>
      </c>
      <c r="D291" s="374"/>
      <c r="E291" s="368"/>
      <c r="F291" s="369"/>
      <c r="G291" s="315"/>
      <c r="H291" s="316"/>
      <c r="I291" s="370"/>
      <c r="J291" s="370"/>
      <c r="K291" s="370"/>
      <c r="L291" s="371"/>
      <c r="M291" s="372"/>
    </row>
    <row r="292" spans="1:13" ht="12.75" x14ac:dyDescent="0.2">
      <c r="A292" s="364"/>
      <c r="B292" s="365"/>
      <c r="C292" s="373" t="s">
        <v>976</v>
      </c>
      <c r="D292" s="374"/>
      <c r="E292" s="368" t="s">
        <v>801</v>
      </c>
      <c r="F292" s="369">
        <v>3</v>
      </c>
      <c r="G292" s="315"/>
      <c r="H292" s="316"/>
      <c r="I292" s="370">
        <f>PRODUCT(F292,G292)</f>
        <v>3</v>
      </c>
      <c r="J292" s="370">
        <f>PRODUCT(F292,H292)</f>
        <v>3</v>
      </c>
      <c r="K292" s="370">
        <f>SUM(I292:J292)</f>
        <v>6</v>
      </c>
      <c r="L292" s="371"/>
      <c r="M292" s="372"/>
    </row>
    <row r="293" spans="1:13" ht="38.25" x14ac:dyDescent="0.2">
      <c r="A293" s="364"/>
      <c r="B293" s="365"/>
      <c r="C293" s="375" t="s">
        <v>980</v>
      </c>
      <c r="D293" s="374"/>
      <c r="E293" s="368" t="s">
        <v>801</v>
      </c>
      <c r="F293" s="369">
        <v>6</v>
      </c>
      <c r="G293" s="315"/>
      <c r="H293" s="316"/>
      <c r="I293" s="370">
        <f>PRODUCT(F293,G293)</f>
        <v>6</v>
      </c>
      <c r="J293" s="370">
        <f>PRODUCT(F293,H293)</f>
        <v>6</v>
      </c>
      <c r="K293" s="370">
        <f>SUM(I293:J293)</f>
        <v>12</v>
      </c>
      <c r="L293" s="371"/>
      <c r="M293" s="372"/>
    </row>
    <row r="294" spans="1:13" ht="12.75" x14ac:dyDescent="0.2">
      <c r="A294" s="364"/>
      <c r="B294" s="365"/>
      <c r="C294" s="375" t="s">
        <v>981</v>
      </c>
      <c r="D294" s="374"/>
      <c r="E294" s="368"/>
      <c r="F294" s="369"/>
      <c r="G294" s="315"/>
      <c r="H294" s="316"/>
      <c r="I294" s="370"/>
      <c r="J294" s="370"/>
      <c r="K294" s="370"/>
      <c r="L294" s="371"/>
      <c r="M294" s="372"/>
    </row>
    <row r="295" spans="1:13" ht="12.75" x14ac:dyDescent="0.2">
      <c r="A295" s="364"/>
      <c r="B295" s="365"/>
      <c r="C295" s="373" t="s">
        <v>982</v>
      </c>
      <c r="D295" s="374"/>
      <c r="E295" s="368" t="s">
        <v>801</v>
      </c>
      <c r="F295" s="369">
        <v>2</v>
      </c>
      <c r="G295" s="315"/>
      <c r="H295" s="316"/>
      <c r="I295" s="370">
        <f>PRODUCT(F295,G295)</f>
        <v>2</v>
      </c>
      <c r="J295" s="370">
        <f>PRODUCT(F295,H295)</f>
        <v>2</v>
      </c>
      <c r="K295" s="370">
        <f>SUM(I295:J295)</f>
        <v>4</v>
      </c>
      <c r="L295" s="371"/>
      <c r="M295" s="372"/>
    </row>
    <row r="296" spans="1:13" ht="12.75" x14ac:dyDescent="0.2">
      <c r="A296" s="364"/>
      <c r="B296" s="365"/>
      <c r="C296" s="373"/>
      <c r="D296" s="374"/>
      <c r="E296" s="368"/>
      <c r="F296" s="369"/>
      <c r="G296" s="315"/>
      <c r="H296" s="316"/>
      <c r="I296" s="370"/>
      <c r="J296" s="370"/>
      <c r="K296" s="370"/>
      <c r="L296" s="371"/>
      <c r="M296" s="372"/>
    </row>
    <row r="297" spans="1:13" ht="38.25" x14ac:dyDescent="0.2">
      <c r="A297" s="364"/>
      <c r="B297" s="365"/>
      <c r="C297" s="373" t="s">
        <v>985</v>
      </c>
      <c r="D297" s="374"/>
      <c r="E297" s="368"/>
      <c r="F297" s="369"/>
      <c r="G297" s="315"/>
      <c r="H297" s="316"/>
      <c r="I297" s="370"/>
      <c r="J297" s="370"/>
      <c r="K297" s="370"/>
      <c r="L297" s="371"/>
      <c r="M297" s="372"/>
    </row>
    <row r="298" spans="1:13" x14ac:dyDescent="0.2">
      <c r="A298" s="317"/>
      <c r="B298" s="318"/>
      <c r="C298" s="319" t="s">
        <v>986</v>
      </c>
      <c r="D298" s="320"/>
      <c r="E298" s="321"/>
      <c r="F298" s="322"/>
      <c r="G298" s="322"/>
      <c r="H298" s="303"/>
      <c r="I298" s="323"/>
      <c r="J298" s="323"/>
      <c r="K298" s="323"/>
      <c r="L298" s="324"/>
      <c r="M298" s="325"/>
    </row>
    <row r="299" spans="1:13" ht="51" x14ac:dyDescent="0.2">
      <c r="A299" s="364"/>
      <c r="B299" s="365"/>
      <c r="C299" s="373" t="s">
        <v>987</v>
      </c>
      <c r="D299" s="374"/>
      <c r="E299" s="368"/>
      <c r="F299" s="369"/>
      <c r="G299" s="315"/>
      <c r="H299" s="316"/>
      <c r="I299" s="370"/>
      <c r="J299" s="370"/>
      <c r="K299" s="370"/>
      <c r="L299" s="371"/>
      <c r="M299" s="372"/>
    </row>
    <row r="300" spans="1:13" ht="12.75" x14ac:dyDescent="0.2">
      <c r="A300" s="364"/>
      <c r="B300" s="365"/>
      <c r="C300" s="373" t="s">
        <v>1029</v>
      </c>
      <c r="D300" s="374"/>
      <c r="E300" s="368" t="s">
        <v>897</v>
      </c>
      <c r="F300" s="369">
        <v>15</v>
      </c>
      <c r="G300" s="315"/>
      <c r="H300" s="316"/>
      <c r="I300" s="370">
        <f>PRODUCT(F300,G300)</f>
        <v>15</v>
      </c>
      <c r="J300" s="370">
        <f>PRODUCT(F300,H300)</f>
        <v>15</v>
      </c>
      <c r="K300" s="370">
        <f>SUM(I300:J300)</f>
        <v>30</v>
      </c>
      <c r="L300" s="371"/>
      <c r="M300" s="372"/>
    </row>
    <row r="301" spans="1:13" ht="12.75" x14ac:dyDescent="0.2">
      <c r="A301" s="364"/>
      <c r="B301" s="365"/>
      <c r="C301" s="373" t="s">
        <v>989</v>
      </c>
      <c r="D301" s="374"/>
      <c r="E301" s="368" t="s">
        <v>897</v>
      </c>
      <c r="F301" s="369">
        <v>35</v>
      </c>
      <c r="G301" s="315"/>
      <c r="H301" s="316"/>
      <c r="I301" s="370">
        <f>PRODUCT(F301,G301)</f>
        <v>35</v>
      </c>
      <c r="J301" s="370">
        <f>PRODUCT(F301,H301)</f>
        <v>35</v>
      </c>
      <c r="K301" s="370">
        <f>SUM(I301:J301)</f>
        <v>70</v>
      </c>
      <c r="L301" s="371"/>
      <c r="M301" s="372"/>
    </row>
    <row r="302" spans="1:13" ht="38.25" x14ac:dyDescent="0.2">
      <c r="A302" s="364"/>
      <c r="B302" s="365"/>
      <c r="C302" s="375" t="s">
        <v>991</v>
      </c>
      <c r="D302" s="374"/>
      <c r="E302" s="368"/>
      <c r="F302" s="369"/>
      <c r="G302" s="315"/>
      <c r="H302" s="316"/>
      <c r="I302" s="370"/>
      <c r="J302" s="370"/>
      <c r="K302" s="370"/>
      <c r="L302" s="371"/>
      <c r="M302" s="372"/>
    </row>
    <row r="303" spans="1:13" ht="12.75" x14ac:dyDescent="0.2">
      <c r="A303" s="364"/>
      <c r="B303" s="365"/>
      <c r="C303" s="373" t="s">
        <v>1030</v>
      </c>
      <c r="D303" s="374"/>
      <c r="E303" s="368" t="s">
        <v>801</v>
      </c>
      <c r="F303" s="369">
        <v>2</v>
      </c>
      <c r="G303" s="315"/>
      <c r="H303" s="316"/>
      <c r="I303" s="370">
        <f>PRODUCT(F303,G303)</f>
        <v>2</v>
      </c>
      <c r="J303" s="370">
        <f>PRODUCT(F303,H303)</f>
        <v>2</v>
      </c>
      <c r="K303" s="370">
        <f>SUM(I303:J303)</f>
        <v>4</v>
      </c>
      <c r="L303" s="371"/>
      <c r="M303" s="372"/>
    </row>
    <row r="304" spans="1:13" ht="25.5" x14ac:dyDescent="0.2">
      <c r="A304" s="364"/>
      <c r="B304" s="365"/>
      <c r="C304" s="375" t="s">
        <v>995</v>
      </c>
      <c r="D304" s="374"/>
      <c r="E304" s="368" t="s">
        <v>801</v>
      </c>
      <c r="F304" s="369">
        <v>1</v>
      </c>
      <c r="G304" s="315"/>
      <c r="H304" s="316"/>
      <c r="I304" s="370">
        <f>PRODUCT(F304,G304)</f>
        <v>1</v>
      </c>
      <c r="J304" s="370">
        <f>PRODUCT(F304,H304)</f>
        <v>1</v>
      </c>
      <c r="K304" s="370">
        <f>SUM(I304:J304)</f>
        <v>2</v>
      </c>
      <c r="L304" s="371"/>
      <c r="M304" s="372"/>
    </row>
    <row r="305" spans="1:13" ht="38.25" x14ac:dyDescent="0.2">
      <c r="A305" s="364"/>
      <c r="B305" s="365"/>
      <c r="C305" s="375" t="s">
        <v>997</v>
      </c>
      <c r="D305" s="374"/>
      <c r="E305" s="368" t="s">
        <v>801</v>
      </c>
      <c r="F305" s="369">
        <v>1</v>
      </c>
      <c r="G305" s="315"/>
      <c r="H305" s="316"/>
      <c r="I305" s="370">
        <f>PRODUCT(F305,G305)</f>
        <v>1</v>
      </c>
      <c r="J305" s="370">
        <f>PRODUCT(F305,H305)</f>
        <v>1</v>
      </c>
      <c r="K305" s="370">
        <f>SUM(I305:J305)</f>
        <v>2</v>
      </c>
      <c r="L305" s="371"/>
      <c r="M305" s="372"/>
    </row>
    <row r="306" spans="1:13" x14ac:dyDescent="0.2">
      <c r="A306" s="317"/>
      <c r="B306" s="318"/>
      <c r="C306" s="319" t="s">
        <v>998</v>
      </c>
      <c r="D306" s="320"/>
      <c r="E306" s="321"/>
      <c r="F306" s="322"/>
      <c r="G306" s="322"/>
      <c r="H306" s="303"/>
      <c r="I306" s="323"/>
      <c r="J306" s="323"/>
      <c r="K306" s="323"/>
      <c r="L306" s="324"/>
      <c r="M306" s="325"/>
    </row>
    <row r="307" spans="1:13" ht="38.25" x14ac:dyDescent="0.2">
      <c r="A307" s="364"/>
      <c r="B307" s="365"/>
      <c r="C307" s="375" t="s">
        <v>1031</v>
      </c>
      <c r="D307" s="374"/>
      <c r="E307" s="368"/>
      <c r="F307" s="369"/>
      <c r="G307" s="315"/>
      <c r="H307" s="316"/>
      <c r="I307" s="370"/>
      <c r="J307" s="370"/>
      <c r="K307" s="370"/>
      <c r="L307" s="371"/>
      <c r="M307" s="372"/>
    </row>
    <row r="308" spans="1:13" ht="12.75" x14ac:dyDescent="0.2">
      <c r="A308" s="364"/>
      <c r="B308" s="365"/>
      <c r="C308" s="373" t="s">
        <v>1032</v>
      </c>
      <c r="D308" s="374"/>
      <c r="E308" s="368" t="s">
        <v>801</v>
      </c>
      <c r="F308" s="369">
        <v>3</v>
      </c>
      <c r="G308" s="315"/>
      <c r="H308" s="316"/>
      <c r="I308" s="370">
        <f>PRODUCT(F308,G308)</f>
        <v>3</v>
      </c>
      <c r="J308" s="370">
        <f>PRODUCT(F308,H308)</f>
        <v>3</v>
      </c>
      <c r="K308" s="370">
        <f>SUM(I308:J308)</f>
        <v>6</v>
      </c>
      <c r="L308" s="371"/>
      <c r="M308" s="372"/>
    </row>
    <row r="309" spans="1:13" x14ac:dyDescent="0.2">
      <c r="A309" s="317"/>
      <c r="B309" s="318"/>
      <c r="C309" s="319" t="s">
        <v>999</v>
      </c>
      <c r="D309" s="320"/>
      <c r="E309" s="321"/>
      <c r="F309" s="322"/>
      <c r="G309" s="322"/>
      <c r="H309" s="303"/>
      <c r="I309" s="323"/>
      <c r="J309" s="323"/>
      <c r="K309" s="323"/>
      <c r="L309" s="324"/>
      <c r="M309" s="325"/>
    </row>
    <row r="310" spans="1:13" ht="12.75" x14ac:dyDescent="0.2">
      <c r="A310" s="364"/>
      <c r="B310" s="365"/>
      <c r="C310" s="373" t="s">
        <v>1000</v>
      </c>
      <c r="D310" s="374"/>
      <c r="E310" s="368" t="s">
        <v>801</v>
      </c>
      <c r="F310" s="369">
        <v>1</v>
      </c>
      <c r="G310" s="370"/>
      <c r="H310" s="316"/>
      <c r="I310" s="370"/>
      <c r="J310" s="370"/>
      <c r="K310" s="370">
        <f t="shared" ref="K310:K312" si="36">F310*H310</f>
        <v>0</v>
      </c>
      <c r="L310" s="371"/>
      <c r="M310" s="372"/>
    </row>
    <row r="311" spans="1:13" ht="12.75" x14ac:dyDescent="0.2">
      <c r="A311" s="364"/>
      <c r="B311" s="365"/>
      <c r="C311" s="377" t="s">
        <v>1001</v>
      </c>
      <c r="D311" s="378"/>
      <c r="E311" s="368" t="s">
        <v>801</v>
      </c>
      <c r="F311" s="369">
        <v>1</v>
      </c>
      <c r="G311" s="370"/>
      <c r="H311" s="316"/>
      <c r="I311" s="370"/>
      <c r="J311" s="370"/>
      <c r="K311" s="370">
        <f t="shared" si="36"/>
        <v>0</v>
      </c>
      <c r="L311" s="371"/>
      <c r="M311" s="372"/>
    </row>
    <row r="312" spans="1:13" ht="13.5" thickBot="1" x14ac:dyDescent="0.25">
      <c r="A312" s="379"/>
      <c r="B312" s="380"/>
      <c r="C312" s="381" t="s">
        <v>1002</v>
      </c>
      <c r="D312" s="382"/>
      <c r="E312" s="368" t="s">
        <v>801</v>
      </c>
      <c r="F312" s="369">
        <v>1</v>
      </c>
      <c r="G312" s="370"/>
      <c r="H312" s="316"/>
      <c r="I312" s="370"/>
      <c r="J312" s="370"/>
      <c r="K312" s="370">
        <f t="shared" si="36"/>
        <v>0</v>
      </c>
      <c r="L312" s="383"/>
      <c r="M312" s="384"/>
    </row>
    <row r="313" spans="1:13" ht="14.25" customHeight="1" thickBot="1" x14ac:dyDescent="0.25">
      <c r="A313" s="333"/>
      <c r="B313" s="334"/>
      <c r="C313" s="335"/>
      <c r="D313" s="335"/>
      <c r="E313" s="336"/>
      <c r="F313" s="337"/>
      <c r="G313" s="337"/>
      <c r="H313" s="338"/>
      <c r="I313" s="338"/>
      <c r="J313" s="338"/>
      <c r="K313" s="338"/>
      <c r="L313" s="339"/>
      <c r="M313" s="339"/>
    </row>
    <row r="314" spans="1:13" ht="14.25" customHeight="1" thickBot="1" x14ac:dyDescent="0.25">
      <c r="A314" s="340"/>
      <c r="B314" s="341"/>
      <c r="C314" s="418" t="s">
        <v>1003</v>
      </c>
      <c r="D314" s="419"/>
      <c r="E314" s="420"/>
      <c r="F314" s="421"/>
      <c r="G314" s="421"/>
      <c r="H314" s="422"/>
      <c r="I314" s="422"/>
      <c r="J314" s="422"/>
      <c r="K314" s="423"/>
      <c r="L314" s="339"/>
      <c r="M314" s="339"/>
    </row>
    <row r="315" spans="1:13" ht="14.25" customHeight="1" x14ac:dyDescent="0.2">
      <c r="A315" s="340"/>
      <c r="B315" s="341"/>
      <c r="C315" s="396" t="s">
        <v>1004</v>
      </c>
      <c r="D315" s="397"/>
      <c r="E315" s="398"/>
      <c r="F315" s="399"/>
      <c r="G315" s="399"/>
      <c r="H315" s="400"/>
      <c r="I315" s="401"/>
      <c r="J315" s="400"/>
      <c r="K315" s="402">
        <f>SUM(I257:I313)</f>
        <v>356</v>
      </c>
      <c r="L315" s="339"/>
      <c r="M315" s="339"/>
    </row>
    <row r="316" spans="1:13" ht="14.25" customHeight="1" x14ac:dyDescent="0.2">
      <c r="A316" s="340"/>
      <c r="B316" s="341"/>
      <c r="C316" s="403" t="s">
        <v>1005</v>
      </c>
      <c r="D316" s="404"/>
      <c r="E316" s="405"/>
      <c r="F316" s="406"/>
      <c r="G316" s="406"/>
      <c r="H316" s="407"/>
      <c r="I316" s="407"/>
      <c r="J316" s="408"/>
      <c r="K316" s="409">
        <f>SUM(J257:J313)</f>
        <v>356</v>
      </c>
      <c r="L316" s="339"/>
      <c r="M316" s="339"/>
    </row>
    <row r="317" spans="1:13" ht="14.25" customHeight="1" x14ac:dyDescent="0.2">
      <c r="A317" s="340"/>
      <c r="B317" s="341"/>
      <c r="C317" s="403" t="s">
        <v>1006</v>
      </c>
      <c r="D317" s="404"/>
      <c r="E317" s="405"/>
      <c r="F317" s="406"/>
      <c r="G317" s="406"/>
      <c r="H317" s="407"/>
      <c r="I317" s="410"/>
      <c r="J317" s="407"/>
      <c r="K317" s="411">
        <f>SUM(K310:K312)</f>
        <v>0</v>
      </c>
      <c r="L317" s="339"/>
      <c r="M317" s="339"/>
    </row>
    <row r="318" spans="1:13" ht="14.25" customHeight="1" x14ac:dyDescent="0.2">
      <c r="A318" s="340"/>
      <c r="B318" s="341"/>
      <c r="C318" s="403"/>
      <c r="D318" s="404"/>
      <c r="E318" s="412"/>
      <c r="F318" s="404"/>
      <c r="G318" s="404"/>
      <c r="H318" s="407"/>
      <c r="I318" s="407"/>
      <c r="J318" s="407"/>
      <c r="K318" s="411"/>
      <c r="L318" s="339"/>
      <c r="M318" s="339"/>
    </row>
    <row r="319" spans="1:13" ht="14.25" customHeight="1" thickBot="1" x14ac:dyDescent="0.25">
      <c r="A319" s="340"/>
      <c r="B319" s="341"/>
      <c r="C319" s="413"/>
      <c r="D319" s="414"/>
      <c r="E319" s="415"/>
      <c r="F319" s="414"/>
      <c r="G319" s="414"/>
      <c r="H319" s="416"/>
      <c r="I319" s="416"/>
      <c r="J319" s="416"/>
      <c r="K319" s="417"/>
      <c r="L319" s="339"/>
      <c r="M319" s="339"/>
    </row>
    <row r="320" spans="1:13" ht="14.25" customHeight="1" thickBot="1" x14ac:dyDescent="0.25">
      <c r="A320" s="340"/>
      <c r="B320" s="341"/>
      <c r="C320" s="424" t="s">
        <v>1009</v>
      </c>
      <c r="D320" s="425"/>
      <c r="E320" s="426"/>
      <c r="F320" s="427"/>
      <c r="G320" s="427"/>
      <c r="H320" s="428"/>
      <c r="I320" s="429"/>
      <c r="J320" s="428"/>
      <c r="K320" s="430">
        <f>SUM(K315:K319)</f>
        <v>712</v>
      </c>
      <c r="L320" s="339"/>
      <c r="M320" s="339"/>
    </row>
    <row r="321" spans="1:13" ht="14.25" customHeight="1" thickBot="1" x14ac:dyDescent="0.25">
      <c r="A321" s="342"/>
      <c r="B321" s="343"/>
      <c r="C321" s="344"/>
      <c r="D321" s="344"/>
      <c r="E321" s="345"/>
      <c r="F321" s="346"/>
      <c r="G321" s="346"/>
      <c r="H321" s="347"/>
      <c r="I321" s="347"/>
      <c r="J321" s="347"/>
      <c r="K321" s="347"/>
      <c r="L321" s="348"/>
      <c r="M321" s="348"/>
    </row>
    <row r="322" spans="1:13" ht="14.25" customHeight="1" thickBot="1" x14ac:dyDescent="0.25">
      <c r="A322" s="892" t="s">
        <v>898</v>
      </c>
      <c r="B322" s="892"/>
      <c r="C322" s="892"/>
      <c r="D322" s="892"/>
      <c r="E322" s="892"/>
      <c r="F322" s="892"/>
      <c r="G322" s="892"/>
      <c r="H322" s="892"/>
      <c r="I322" s="892"/>
      <c r="J322" s="892"/>
      <c r="K322" s="892"/>
      <c r="L322" s="892"/>
      <c r="M322" s="892"/>
    </row>
    <row r="323" spans="1:13" ht="14.25" customHeight="1" thickBot="1" x14ac:dyDescent="0.25">
      <c r="A323" s="893" t="s">
        <v>899</v>
      </c>
      <c r="B323" s="894" t="s">
        <v>900</v>
      </c>
      <c r="C323" s="894" t="s">
        <v>901</v>
      </c>
      <c r="D323" s="894"/>
      <c r="E323" s="894" t="s">
        <v>902</v>
      </c>
      <c r="F323" s="895" t="s">
        <v>903</v>
      </c>
      <c r="G323" s="896" t="s">
        <v>904</v>
      </c>
      <c r="H323" s="896"/>
      <c r="I323" s="896"/>
      <c r="J323" s="896"/>
      <c r="K323" s="896"/>
      <c r="L323" s="897" t="s">
        <v>905</v>
      </c>
      <c r="M323" s="897"/>
    </row>
    <row r="324" spans="1:13" ht="14.25" customHeight="1" thickBot="1" x14ac:dyDescent="0.25">
      <c r="A324" s="893"/>
      <c r="B324" s="894"/>
      <c r="C324" s="894"/>
      <c r="D324" s="894"/>
      <c r="E324" s="894"/>
      <c r="F324" s="895"/>
      <c r="G324" s="360" t="s">
        <v>906</v>
      </c>
      <c r="H324" s="360" t="s">
        <v>907</v>
      </c>
      <c r="I324" s="360" t="s">
        <v>908</v>
      </c>
      <c r="J324" s="360" t="s">
        <v>909</v>
      </c>
      <c r="K324" s="361" t="s">
        <v>910</v>
      </c>
      <c r="L324" s="362" t="s">
        <v>16</v>
      </c>
      <c r="M324" s="363" t="s">
        <v>23</v>
      </c>
    </row>
    <row r="325" spans="1:13" ht="14.25" customHeight="1" x14ac:dyDescent="0.2">
      <c r="A325" s="889" t="s">
        <v>911</v>
      </c>
      <c r="B325" s="889"/>
      <c r="C325" s="889"/>
      <c r="D325" s="889"/>
      <c r="E325" s="889"/>
      <c r="F325" s="889"/>
      <c r="G325" s="889"/>
      <c r="H325" s="889"/>
      <c r="I325" s="889"/>
      <c r="J325" s="889"/>
      <c r="K325" s="889"/>
      <c r="L325" s="889"/>
      <c r="M325" s="889"/>
    </row>
    <row r="326" spans="1:13" ht="14.25" customHeight="1" x14ac:dyDescent="0.2">
      <c r="A326" s="285"/>
      <c r="B326" s="286"/>
      <c r="C326" s="286"/>
      <c r="D326" s="286"/>
      <c r="E326" s="287"/>
      <c r="F326" s="286"/>
      <c r="G326" s="286"/>
      <c r="H326" s="286"/>
      <c r="I326" s="286"/>
      <c r="J326" s="286"/>
      <c r="K326" s="286"/>
      <c r="L326" s="286"/>
      <c r="M326" s="288"/>
    </row>
    <row r="327" spans="1:13" ht="14.25" customHeight="1" x14ac:dyDescent="0.2">
      <c r="A327" s="289" t="s">
        <v>912</v>
      </c>
      <c r="B327" s="287"/>
      <c r="C327" s="287"/>
      <c r="D327" s="287"/>
      <c r="E327" s="287"/>
      <c r="F327" s="287"/>
      <c r="G327" s="287"/>
      <c r="H327" s="287"/>
      <c r="I327" s="287"/>
      <c r="J327" s="287"/>
      <c r="K327" s="287"/>
      <c r="L327" s="287"/>
      <c r="M327" s="290"/>
    </row>
    <row r="328" spans="1:13" ht="14.25" customHeight="1" x14ac:dyDescent="0.2">
      <c r="A328" s="890" t="s">
        <v>913</v>
      </c>
      <c r="B328" s="890"/>
      <c r="C328" s="890"/>
      <c r="D328" s="890"/>
      <c r="E328" s="890"/>
      <c r="F328" s="890"/>
      <c r="G328" s="890"/>
      <c r="H328" s="890"/>
      <c r="I328" s="890"/>
      <c r="J328" s="890"/>
      <c r="K328" s="890"/>
      <c r="L328" s="890"/>
      <c r="M328" s="890"/>
    </row>
    <row r="329" spans="1:13" ht="14.25" customHeight="1" x14ac:dyDescent="0.2">
      <c r="A329" s="891" t="s">
        <v>914</v>
      </c>
      <c r="B329" s="891"/>
      <c r="C329" s="891"/>
      <c r="D329" s="891"/>
      <c r="E329" s="891"/>
      <c r="F329" s="891"/>
      <c r="G329" s="891"/>
      <c r="H329" s="891"/>
      <c r="I329" s="891"/>
      <c r="J329" s="891"/>
      <c r="K329" s="891"/>
      <c r="L329" s="891"/>
      <c r="M329" s="891"/>
    </row>
    <row r="330" spans="1:13" ht="14.25" customHeight="1" x14ac:dyDescent="0.2">
      <c r="A330" s="890"/>
      <c r="B330" s="890"/>
      <c r="C330" s="890"/>
      <c r="D330" s="890"/>
      <c r="E330" s="890"/>
      <c r="F330" s="890"/>
      <c r="G330" s="890"/>
      <c r="H330" s="890"/>
      <c r="I330" s="890"/>
      <c r="J330" s="890"/>
      <c r="K330" s="890"/>
      <c r="L330" s="890"/>
      <c r="M330" s="890"/>
    </row>
    <row r="331" spans="1:13" ht="14.25" customHeight="1" x14ac:dyDescent="0.2">
      <c r="A331" s="890" t="s">
        <v>916</v>
      </c>
      <c r="B331" s="890"/>
      <c r="C331" s="890"/>
      <c r="D331" s="890"/>
      <c r="E331" s="890"/>
      <c r="F331" s="890"/>
      <c r="G331" s="890"/>
      <c r="H331" s="890"/>
      <c r="I331" s="890"/>
      <c r="J331" s="890"/>
      <c r="K331" s="890"/>
      <c r="L331" s="890"/>
      <c r="M331" s="890"/>
    </row>
    <row r="332" spans="1:13" ht="39" customHeight="1" x14ac:dyDescent="0.2">
      <c r="A332" s="890" t="s">
        <v>917</v>
      </c>
      <c r="B332" s="890"/>
      <c r="C332" s="890"/>
      <c r="D332" s="890"/>
      <c r="E332" s="890"/>
      <c r="F332" s="890"/>
      <c r="G332" s="890"/>
      <c r="H332" s="890"/>
      <c r="I332" s="890"/>
      <c r="J332" s="890"/>
      <c r="K332" s="890"/>
      <c r="L332" s="890"/>
      <c r="M332" s="890"/>
    </row>
    <row r="333" spans="1:13" ht="14.25" customHeight="1" x14ac:dyDescent="0.2">
      <c r="A333" s="291"/>
      <c r="B333" s="292"/>
      <c r="C333" s="292"/>
      <c r="D333" s="292"/>
      <c r="E333" s="293"/>
      <c r="F333" s="292"/>
      <c r="G333" s="292"/>
      <c r="H333" s="292"/>
      <c r="I333" s="292"/>
      <c r="J333" s="292"/>
      <c r="K333" s="292"/>
      <c r="L333" s="292"/>
      <c r="M333" s="294"/>
    </row>
    <row r="334" spans="1:13" ht="14.25" customHeight="1" x14ac:dyDescent="0.2">
      <c r="A334" s="898" t="s">
        <v>918</v>
      </c>
      <c r="B334" s="898"/>
      <c r="C334" s="898"/>
      <c r="D334" s="898"/>
      <c r="E334" s="898"/>
      <c r="F334" s="898"/>
      <c r="G334" s="898"/>
      <c r="H334" s="898"/>
      <c r="I334" s="898"/>
      <c r="J334" s="898"/>
      <c r="K334" s="898"/>
      <c r="L334" s="898"/>
      <c r="M334" s="898"/>
    </row>
    <row r="335" spans="1:13" ht="14.25" customHeight="1" x14ac:dyDescent="0.2">
      <c r="A335" s="899" t="s">
        <v>919</v>
      </c>
      <c r="B335" s="899"/>
      <c r="C335" s="899"/>
      <c r="D335" s="899"/>
      <c r="E335" s="899"/>
      <c r="F335" s="899"/>
      <c r="G335" s="899"/>
      <c r="H335" s="899"/>
      <c r="I335" s="899"/>
      <c r="J335" s="899"/>
      <c r="K335" s="899"/>
      <c r="L335" s="899"/>
      <c r="M335" s="899"/>
    </row>
    <row r="336" spans="1:13" ht="14.25" customHeight="1" x14ac:dyDescent="0.2">
      <c r="A336" s="889" t="s">
        <v>920</v>
      </c>
      <c r="B336" s="889"/>
      <c r="C336" s="889"/>
      <c r="D336" s="889"/>
      <c r="E336" s="889"/>
      <c r="F336" s="889"/>
      <c r="G336" s="889"/>
      <c r="H336" s="889"/>
      <c r="I336" s="889"/>
      <c r="J336" s="889"/>
      <c r="K336" s="889"/>
      <c r="L336" s="889"/>
      <c r="M336" s="889"/>
    </row>
    <row r="337" spans="1:13" ht="14.25" customHeight="1" x14ac:dyDescent="0.2">
      <c r="A337" s="295"/>
      <c r="B337" s="296"/>
      <c r="C337" s="297"/>
      <c r="D337" s="297"/>
      <c r="E337" s="298"/>
      <c r="F337" s="299"/>
      <c r="G337" s="299"/>
      <c r="H337" s="300"/>
      <c r="I337" s="300"/>
      <c r="J337" s="300"/>
      <c r="K337" s="300"/>
      <c r="L337" s="301"/>
      <c r="M337" s="302"/>
    </row>
    <row r="338" spans="1:13" ht="14.25" customHeight="1" x14ac:dyDescent="0.2">
      <c r="A338" s="903"/>
      <c r="B338" s="903"/>
      <c r="C338" s="903"/>
      <c r="D338" s="903"/>
      <c r="E338" s="903"/>
      <c r="F338" s="903"/>
      <c r="G338" s="903"/>
      <c r="H338" s="903"/>
      <c r="I338" s="903"/>
      <c r="J338" s="903"/>
      <c r="K338" s="903"/>
      <c r="L338" s="903"/>
      <c r="M338" s="903"/>
    </row>
    <row r="339" spans="1:13" ht="14.25" customHeight="1" thickBot="1" x14ac:dyDescent="0.25">
      <c r="A339" s="295"/>
      <c r="B339" s="296"/>
      <c r="C339" s="297"/>
      <c r="D339" s="297"/>
      <c r="E339" s="298"/>
      <c r="F339" s="299"/>
      <c r="G339" s="299"/>
      <c r="H339" s="300"/>
      <c r="I339" s="300"/>
      <c r="J339" s="300"/>
      <c r="K339" s="300"/>
      <c r="L339" s="301"/>
      <c r="M339" s="302"/>
    </row>
    <row r="340" spans="1:13" ht="14.25" customHeight="1" thickBot="1" x14ac:dyDescent="0.25">
      <c r="A340" s="901" t="s">
        <v>921</v>
      </c>
      <c r="B340" s="901"/>
      <c r="C340" s="901"/>
      <c r="D340" s="901"/>
      <c r="E340" s="901"/>
      <c r="F340" s="901"/>
      <c r="G340" s="901"/>
      <c r="H340" s="901"/>
      <c r="I340" s="901"/>
      <c r="J340" s="901"/>
      <c r="K340" s="901"/>
      <c r="L340" s="901"/>
      <c r="M340" s="901"/>
    </row>
    <row r="341" spans="1:13" ht="14.25" customHeight="1" thickBot="1" x14ac:dyDescent="0.25">
      <c r="A341" s="295"/>
      <c r="B341" s="902" t="s">
        <v>922</v>
      </c>
      <c r="C341" s="902"/>
      <c r="D341" s="902"/>
      <c r="E341" s="902"/>
      <c r="F341" s="902"/>
      <c r="G341" s="902"/>
      <c r="H341" s="902"/>
      <c r="I341" s="902"/>
      <c r="J341" s="902"/>
      <c r="K341" s="902"/>
      <c r="L341" s="301"/>
      <c r="M341" s="302"/>
    </row>
    <row r="342" spans="1:13" ht="14.25" customHeight="1" x14ac:dyDescent="0.2">
      <c r="A342" s="304"/>
      <c r="B342" s="305"/>
      <c r="C342" s="306" t="s">
        <v>923</v>
      </c>
      <c r="D342" s="307"/>
      <c r="E342" s="308"/>
      <c r="F342" s="309"/>
      <c r="G342" s="309"/>
      <c r="H342" s="303"/>
      <c r="I342" s="310"/>
      <c r="J342" s="310"/>
      <c r="K342" s="310"/>
      <c r="L342" s="311"/>
      <c r="M342" s="312"/>
    </row>
    <row r="343" spans="1:13" ht="38.25" x14ac:dyDescent="0.2">
      <c r="A343" s="364"/>
      <c r="B343" s="365"/>
      <c r="C343" s="373" t="s">
        <v>929</v>
      </c>
      <c r="D343" s="374"/>
      <c r="E343" s="368"/>
      <c r="F343" s="369"/>
      <c r="G343" s="315"/>
      <c r="H343" s="316"/>
      <c r="I343" s="370"/>
      <c r="J343" s="370"/>
      <c r="K343" s="370"/>
      <c r="L343" s="371"/>
      <c r="M343" s="372"/>
    </row>
    <row r="344" spans="1:13" ht="38.25" x14ac:dyDescent="0.2">
      <c r="A344" s="364"/>
      <c r="B344" s="365"/>
      <c r="C344" s="373" t="s">
        <v>930</v>
      </c>
      <c r="D344" s="374"/>
      <c r="E344" s="368"/>
      <c r="F344" s="369"/>
      <c r="G344" s="315"/>
      <c r="H344" s="316"/>
      <c r="I344" s="370"/>
      <c r="J344" s="370"/>
      <c r="K344" s="370"/>
      <c r="L344" s="371"/>
      <c r="M344" s="372"/>
    </row>
    <row r="345" spans="1:13" ht="12.75" x14ac:dyDescent="0.2">
      <c r="A345" s="364"/>
      <c r="B345" s="365"/>
      <c r="C345" s="373" t="s">
        <v>931</v>
      </c>
      <c r="D345" s="374"/>
      <c r="E345" s="368" t="s">
        <v>897</v>
      </c>
      <c r="F345" s="369">
        <v>15</v>
      </c>
      <c r="G345" s="315"/>
      <c r="H345" s="316"/>
      <c r="I345" s="370">
        <f t="shared" ref="I345:I346" si="37">PRODUCT(F345,G345)</f>
        <v>15</v>
      </c>
      <c r="J345" s="370">
        <f t="shared" ref="J345:J346" si="38">PRODUCT(F345,H345)</f>
        <v>15</v>
      </c>
      <c r="K345" s="370">
        <f t="shared" ref="K345:K346" si="39">SUM(I345:J345)</f>
        <v>30</v>
      </c>
      <c r="L345" s="371"/>
      <c r="M345" s="372"/>
    </row>
    <row r="346" spans="1:13" ht="25.5" x14ac:dyDescent="0.2">
      <c r="A346" s="364"/>
      <c r="B346" s="365"/>
      <c r="C346" s="373" t="s">
        <v>932</v>
      </c>
      <c r="D346" s="374"/>
      <c r="E346" s="368" t="s">
        <v>897</v>
      </c>
      <c r="F346" s="369">
        <v>25</v>
      </c>
      <c r="G346" s="315"/>
      <c r="H346" s="316"/>
      <c r="I346" s="370">
        <f t="shared" si="37"/>
        <v>25</v>
      </c>
      <c r="J346" s="370">
        <f t="shared" si="38"/>
        <v>25</v>
      </c>
      <c r="K346" s="370">
        <f t="shared" si="39"/>
        <v>50</v>
      </c>
      <c r="L346" s="371"/>
      <c r="M346" s="372"/>
    </row>
    <row r="347" spans="1:13" ht="25.5" x14ac:dyDescent="0.2">
      <c r="A347" s="364"/>
      <c r="B347" s="365"/>
      <c r="C347" s="373" t="s">
        <v>942</v>
      </c>
      <c r="D347" s="374"/>
      <c r="E347" s="368"/>
      <c r="F347" s="369"/>
      <c r="G347" s="315"/>
      <c r="H347" s="316"/>
      <c r="I347" s="370"/>
      <c r="J347" s="370"/>
      <c r="K347" s="370"/>
      <c r="L347" s="371"/>
      <c r="M347" s="372"/>
    </row>
    <row r="348" spans="1:13" ht="12.75" x14ac:dyDescent="0.2">
      <c r="A348" s="364"/>
      <c r="B348" s="365"/>
      <c r="C348" s="373" t="s">
        <v>943</v>
      </c>
      <c r="D348" s="374"/>
      <c r="E348" s="368" t="s">
        <v>801</v>
      </c>
      <c r="F348" s="369">
        <v>2</v>
      </c>
      <c r="G348" s="315"/>
      <c r="H348" s="316"/>
      <c r="I348" s="370">
        <f>PRODUCT(F348,G348)</f>
        <v>2</v>
      </c>
      <c r="J348" s="370">
        <f>PRODUCT(F348,H348)</f>
        <v>2</v>
      </c>
      <c r="K348" s="370">
        <f>SUM(I348:J348)</f>
        <v>4</v>
      </c>
      <c r="L348" s="371"/>
      <c r="M348" s="372"/>
    </row>
    <row r="349" spans="1:13" x14ac:dyDescent="0.2">
      <c r="A349" s="317"/>
      <c r="B349" s="318"/>
      <c r="C349" s="319" t="s">
        <v>945</v>
      </c>
      <c r="D349" s="320"/>
      <c r="E349" s="321"/>
      <c r="F349" s="322"/>
      <c r="G349" s="322"/>
      <c r="H349" s="303"/>
      <c r="I349" s="323"/>
      <c r="J349" s="323"/>
      <c r="K349" s="323"/>
      <c r="L349" s="324"/>
      <c r="M349" s="325"/>
    </row>
    <row r="350" spans="1:13" ht="76.5" x14ac:dyDescent="0.2">
      <c r="A350" s="364"/>
      <c r="B350" s="365"/>
      <c r="C350" s="373" t="s">
        <v>948</v>
      </c>
      <c r="D350" s="374"/>
      <c r="E350" s="368"/>
      <c r="F350" s="369"/>
      <c r="G350" s="315"/>
      <c r="H350" s="316"/>
      <c r="I350" s="370"/>
      <c r="J350" s="370"/>
      <c r="K350" s="370"/>
      <c r="L350" s="371"/>
      <c r="M350" s="372"/>
    </row>
    <row r="351" spans="1:13" ht="12.75" x14ac:dyDescent="0.2">
      <c r="A351" s="364"/>
      <c r="B351" s="365"/>
      <c r="C351" s="373" t="s">
        <v>949</v>
      </c>
      <c r="D351" s="374"/>
      <c r="E351" s="368" t="s">
        <v>897</v>
      </c>
      <c r="F351" s="369">
        <v>25</v>
      </c>
      <c r="G351" s="315"/>
      <c r="H351" s="316"/>
      <c r="I351" s="370">
        <f>PRODUCT(F351,G351)</f>
        <v>25</v>
      </c>
      <c r="J351" s="370">
        <f>PRODUCT(F351,H351)</f>
        <v>25</v>
      </c>
      <c r="K351" s="370">
        <f>SUM(I351:J351)</f>
        <v>50</v>
      </c>
      <c r="L351" s="371"/>
      <c r="M351" s="372"/>
    </row>
    <row r="352" spans="1:13" ht="12.75" x14ac:dyDescent="0.2">
      <c r="A352" s="364"/>
      <c r="B352" s="365"/>
      <c r="C352" s="373" t="s">
        <v>950</v>
      </c>
      <c r="D352" s="374"/>
      <c r="E352" s="368" t="s">
        <v>897</v>
      </c>
      <c r="F352" s="369">
        <v>5</v>
      </c>
      <c r="G352" s="315"/>
      <c r="H352" s="316"/>
      <c r="I352" s="370">
        <f>PRODUCT(F352,G352)</f>
        <v>5</v>
      </c>
      <c r="J352" s="370">
        <f>PRODUCT(F352,H352)</f>
        <v>5</v>
      </c>
      <c r="K352" s="370">
        <f>SUM(I352:J352)</f>
        <v>10</v>
      </c>
      <c r="L352" s="371"/>
      <c r="M352" s="372"/>
    </row>
    <row r="353" spans="1:13" ht="12.75" x14ac:dyDescent="0.2">
      <c r="A353" s="364"/>
      <c r="B353" s="365"/>
      <c r="C353" s="373" t="s">
        <v>951</v>
      </c>
      <c r="D353" s="374"/>
      <c r="E353" s="368" t="s">
        <v>897</v>
      </c>
      <c r="F353" s="369">
        <v>1</v>
      </c>
      <c r="G353" s="315"/>
      <c r="H353" s="316"/>
      <c r="I353" s="370">
        <f>PRODUCT(F353,G353)</f>
        <v>1</v>
      </c>
      <c r="J353" s="370">
        <f>PRODUCT(F353,H353)</f>
        <v>1</v>
      </c>
      <c r="K353" s="370">
        <f>SUM(I353:J353)</f>
        <v>2</v>
      </c>
      <c r="L353" s="371"/>
      <c r="M353" s="372"/>
    </row>
    <row r="354" spans="1:13" ht="38.25" x14ac:dyDescent="0.2">
      <c r="A354" s="364"/>
      <c r="B354" s="365"/>
      <c r="C354" s="373" t="s">
        <v>952</v>
      </c>
      <c r="D354" s="374"/>
      <c r="E354" s="368"/>
      <c r="F354" s="369"/>
      <c r="G354" s="315"/>
      <c r="H354" s="316"/>
      <c r="I354" s="370"/>
      <c r="J354" s="370"/>
      <c r="K354" s="370"/>
      <c r="L354" s="371"/>
      <c r="M354" s="372"/>
    </row>
    <row r="355" spans="1:13" ht="12.75" x14ac:dyDescent="0.2">
      <c r="A355" s="364"/>
      <c r="B355" s="365"/>
      <c r="C355" s="373" t="s">
        <v>953</v>
      </c>
      <c r="D355" s="374"/>
      <c r="E355" s="368" t="s">
        <v>897</v>
      </c>
      <c r="F355" s="369">
        <v>30</v>
      </c>
      <c r="G355" s="315"/>
      <c r="H355" s="316"/>
      <c r="I355" s="370">
        <f>PRODUCT(F355,G355)</f>
        <v>30</v>
      </c>
      <c r="J355" s="370">
        <f>PRODUCT(F355,H355)</f>
        <v>30</v>
      </c>
      <c r="K355" s="370">
        <f>SUM(I355:J355)</f>
        <v>60</v>
      </c>
      <c r="L355" s="371"/>
      <c r="M355" s="372"/>
    </row>
    <row r="356" spans="1:13" ht="12.75" x14ac:dyDescent="0.2">
      <c r="A356" s="364"/>
      <c r="B356" s="365"/>
      <c r="C356" s="373" t="s">
        <v>954</v>
      </c>
      <c r="D356" s="374"/>
      <c r="E356" s="368" t="s">
        <v>897</v>
      </c>
      <c r="F356" s="369">
        <v>1</v>
      </c>
      <c r="G356" s="315"/>
      <c r="H356" s="316"/>
      <c r="I356" s="370">
        <f>PRODUCT(F356,G356)</f>
        <v>1</v>
      </c>
      <c r="J356" s="370">
        <f>PRODUCT(F356,H356)</f>
        <v>1</v>
      </c>
      <c r="K356" s="370">
        <f>SUM(I356:J356)</f>
        <v>2</v>
      </c>
      <c r="L356" s="371"/>
      <c r="M356" s="372"/>
    </row>
    <row r="357" spans="1:13" ht="51" x14ac:dyDescent="0.2">
      <c r="A357" s="364"/>
      <c r="B357" s="365"/>
      <c r="C357" s="373" t="s">
        <v>955</v>
      </c>
      <c r="D357" s="374"/>
      <c r="E357" s="368"/>
      <c r="F357" s="369"/>
      <c r="G357" s="315"/>
      <c r="H357" s="316"/>
      <c r="I357" s="370"/>
      <c r="J357" s="370"/>
      <c r="K357" s="370"/>
      <c r="L357" s="371"/>
      <c r="M357" s="372"/>
    </row>
    <row r="358" spans="1:13" ht="12.75" x14ac:dyDescent="0.2">
      <c r="A358" s="364"/>
      <c r="B358" s="365"/>
      <c r="C358" s="373" t="s">
        <v>956</v>
      </c>
      <c r="D358" s="374"/>
      <c r="E358" s="368" t="s">
        <v>801</v>
      </c>
      <c r="F358" s="369">
        <v>8</v>
      </c>
      <c r="G358" s="315"/>
      <c r="H358" s="316"/>
      <c r="I358" s="370">
        <f>PRODUCT(F358,G358)</f>
        <v>8</v>
      </c>
      <c r="J358" s="370">
        <f>PRODUCT(F358,H358)</f>
        <v>8</v>
      </c>
      <c r="K358" s="370">
        <f>SUM(I358:J358)</f>
        <v>16</v>
      </c>
      <c r="L358" s="371"/>
      <c r="M358" s="372"/>
    </row>
    <row r="359" spans="1:13" x14ac:dyDescent="0.2">
      <c r="A359" s="317"/>
      <c r="B359" s="318"/>
      <c r="C359" s="319" t="s">
        <v>963</v>
      </c>
      <c r="D359" s="320"/>
      <c r="E359" s="321"/>
      <c r="F359" s="322"/>
      <c r="G359" s="322"/>
      <c r="H359" s="303"/>
      <c r="I359" s="323"/>
      <c r="J359" s="323"/>
      <c r="K359" s="323"/>
      <c r="L359" s="324"/>
      <c r="M359" s="325"/>
    </row>
    <row r="360" spans="1:13" ht="76.5" x14ac:dyDescent="0.2">
      <c r="A360" s="364"/>
      <c r="B360" s="365"/>
      <c r="C360" s="373" t="s">
        <v>964</v>
      </c>
      <c r="D360" s="374"/>
      <c r="E360" s="368"/>
      <c r="F360" s="369"/>
      <c r="G360" s="315"/>
      <c r="H360" s="316"/>
      <c r="I360" s="370"/>
      <c r="J360" s="370"/>
      <c r="K360" s="370"/>
      <c r="L360" s="371"/>
      <c r="M360" s="372"/>
    </row>
    <row r="361" spans="1:13" ht="63.75" x14ac:dyDescent="0.2">
      <c r="A361" s="364"/>
      <c r="B361" s="365"/>
      <c r="C361" s="373" t="s">
        <v>968</v>
      </c>
      <c r="D361" s="374"/>
      <c r="E361" s="368"/>
      <c r="F361" s="369"/>
      <c r="G361" s="315"/>
      <c r="H361" s="316"/>
      <c r="I361" s="370"/>
      <c r="J361" s="370"/>
      <c r="K361" s="370"/>
      <c r="L361" s="371"/>
      <c r="M361" s="372"/>
    </row>
    <row r="362" spans="1:13" ht="12.75" x14ac:dyDescent="0.2">
      <c r="A362" s="364"/>
      <c r="B362" s="365"/>
      <c r="C362" s="373" t="s">
        <v>969</v>
      </c>
      <c r="D362" s="374"/>
      <c r="E362" s="368" t="s">
        <v>801</v>
      </c>
      <c r="F362" s="369">
        <v>8</v>
      </c>
      <c r="G362" s="315"/>
      <c r="H362" s="316"/>
      <c r="I362" s="370">
        <f>PRODUCT(F362,G362)</f>
        <v>8</v>
      </c>
      <c r="J362" s="370">
        <f>PRODUCT(F362,H362)</f>
        <v>8</v>
      </c>
      <c r="K362" s="370">
        <f>SUM(I362:J362)</f>
        <v>16</v>
      </c>
      <c r="L362" s="371"/>
      <c r="M362" s="372"/>
    </row>
    <row r="363" spans="1:13" ht="38.25" x14ac:dyDescent="0.2">
      <c r="A363" s="364"/>
      <c r="B363" s="365"/>
      <c r="C363" s="373" t="s">
        <v>975</v>
      </c>
      <c r="D363" s="374"/>
      <c r="E363" s="368"/>
      <c r="F363" s="369"/>
      <c r="G363" s="315"/>
      <c r="H363" s="316"/>
      <c r="I363" s="370"/>
      <c r="J363" s="370"/>
      <c r="K363" s="370"/>
      <c r="L363" s="371"/>
      <c r="M363" s="372"/>
    </row>
    <row r="364" spans="1:13" ht="76.5" x14ac:dyDescent="0.2">
      <c r="A364" s="364"/>
      <c r="B364" s="365"/>
      <c r="C364" s="373" t="s">
        <v>964</v>
      </c>
      <c r="D364" s="374"/>
      <c r="E364" s="368"/>
      <c r="F364" s="369"/>
      <c r="G364" s="315"/>
      <c r="H364" s="316"/>
      <c r="I364" s="370"/>
      <c r="J364" s="370"/>
      <c r="K364" s="370"/>
      <c r="L364" s="371"/>
      <c r="M364" s="372"/>
    </row>
    <row r="365" spans="1:13" ht="12.75" x14ac:dyDescent="0.2">
      <c r="A365" s="364"/>
      <c r="B365" s="365"/>
      <c r="C365" s="373" t="s">
        <v>976</v>
      </c>
      <c r="D365" s="374"/>
      <c r="E365" s="368" t="s">
        <v>801</v>
      </c>
      <c r="F365" s="369">
        <v>8</v>
      </c>
      <c r="G365" s="315"/>
      <c r="H365" s="316"/>
      <c r="I365" s="370">
        <f>PRODUCT(F365,G365)</f>
        <v>8</v>
      </c>
      <c r="J365" s="370">
        <f>PRODUCT(F365,H365)</f>
        <v>8</v>
      </c>
      <c r="K365" s="370">
        <f>SUM(I365:J365)</f>
        <v>16</v>
      </c>
      <c r="L365" s="371"/>
      <c r="M365" s="372"/>
    </row>
    <row r="366" spans="1:13" ht="38.25" x14ac:dyDescent="0.2">
      <c r="A366" s="364"/>
      <c r="B366" s="365"/>
      <c r="C366" s="373" t="s">
        <v>980</v>
      </c>
      <c r="D366" s="374"/>
      <c r="E366" s="368" t="s">
        <v>801</v>
      </c>
      <c r="F366" s="369">
        <v>16</v>
      </c>
      <c r="G366" s="315"/>
      <c r="H366" s="316"/>
      <c r="I366" s="370">
        <f>PRODUCT(F366,G366)</f>
        <v>16</v>
      </c>
      <c r="J366" s="370">
        <f>PRODUCT(F366,H366)</f>
        <v>16</v>
      </c>
      <c r="K366" s="370">
        <f>SUM(I366:J366)</f>
        <v>32</v>
      </c>
      <c r="L366" s="371"/>
      <c r="M366" s="372"/>
    </row>
    <row r="367" spans="1:13" ht="38.25" x14ac:dyDescent="0.2">
      <c r="A367" s="364"/>
      <c r="B367" s="365"/>
      <c r="C367" s="373" t="s">
        <v>985</v>
      </c>
      <c r="D367" s="374"/>
      <c r="E367" s="368"/>
      <c r="F367" s="369"/>
      <c r="G367" s="315"/>
      <c r="H367" s="316"/>
      <c r="I367" s="370"/>
      <c r="J367" s="370"/>
      <c r="K367" s="370"/>
      <c r="L367" s="371"/>
      <c r="M367" s="372"/>
    </row>
    <row r="368" spans="1:13" x14ac:dyDescent="0.2">
      <c r="A368" s="317"/>
      <c r="B368" s="318"/>
      <c r="C368" s="319" t="s">
        <v>998</v>
      </c>
      <c r="D368" s="320"/>
      <c r="E368" s="321"/>
      <c r="F368" s="322"/>
      <c r="G368" s="322"/>
      <c r="H368" s="303"/>
      <c r="I368" s="323"/>
      <c r="J368" s="323"/>
      <c r="K368" s="323"/>
      <c r="L368" s="324"/>
      <c r="M368" s="325"/>
    </row>
    <row r="369" spans="1:13" ht="38.25" x14ac:dyDescent="0.2">
      <c r="A369" s="364"/>
      <c r="B369" s="365"/>
      <c r="C369" s="373" t="s">
        <v>1031</v>
      </c>
      <c r="D369" s="374"/>
      <c r="E369" s="368"/>
      <c r="F369" s="369"/>
      <c r="G369" s="315"/>
      <c r="H369" s="316"/>
      <c r="I369" s="370"/>
      <c r="J369" s="370"/>
      <c r="K369" s="370"/>
      <c r="L369" s="371"/>
      <c r="M369" s="372"/>
    </row>
    <row r="370" spans="1:13" ht="12.75" x14ac:dyDescent="0.2">
      <c r="A370" s="364"/>
      <c r="B370" s="365"/>
      <c r="C370" s="373" t="s">
        <v>1033</v>
      </c>
      <c r="D370" s="374"/>
      <c r="E370" s="368" t="s">
        <v>801</v>
      </c>
      <c r="F370" s="369">
        <v>8</v>
      </c>
      <c r="G370" s="315"/>
      <c r="H370" s="316"/>
      <c r="I370" s="370">
        <f>PRODUCT(F370,G370)</f>
        <v>8</v>
      </c>
      <c r="J370" s="370">
        <f>PRODUCT(F370,H370)</f>
        <v>8</v>
      </c>
      <c r="K370" s="370">
        <f>SUM(I370:J370)</f>
        <v>16</v>
      </c>
      <c r="L370" s="371"/>
      <c r="M370" s="372"/>
    </row>
    <row r="371" spans="1:13" ht="12.75" x14ac:dyDescent="0.2">
      <c r="A371" s="364"/>
      <c r="B371" s="365"/>
      <c r="C371" s="373" t="s">
        <v>999</v>
      </c>
      <c r="D371" s="374"/>
      <c r="E371" s="368"/>
      <c r="F371" s="369"/>
      <c r="G371" s="315"/>
      <c r="H371" s="316"/>
      <c r="I371" s="370"/>
      <c r="J371" s="370"/>
      <c r="K371" s="370"/>
      <c r="L371" s="371"/>
      <c r="M371" s="372"/>
    </row>
    <row r="372" spans="1:13" ht="12.75" x14ac:dyDescent="0.2">
      <c r="A372" s="364"/>
      <c r="B372" s="365"/>
      <c r="C372" s="373" t="s">
        <v>1000</v>
      </c>
      <c r="D372" s="374"/>
      <c r="E372" s="368" t="s">
        <v>801</v>
      </c>
      <c r="F372" s="369">
        <v>1</v>
      </c>
      <c r="G372" s="370"/>
      <c r="H372" s="316"/>
      <c r="I372" s="370"/>
      <c r="J372" s="370"/>
      <c r="K372" s="370">
        <f t="shared" ref="K372:K374" si="40">F372*H372</f>
        <v>0</v>
      </c>
      <c r="L372" s="371"/>
      <c r="M372" s="372"/>
    </row>
    <row r="373" spans="1:13" ht="12.75" x14ac:dyDescent="0.2">
      <c r="A373" s="364"/>
      <c r="B373" s="365"/>
      <c r="C373" s="377" t="s">
        <v>1001</v>
      </c>
      <c r="D373" s="378"/>
      <c r="E373" s="368" t="s">
        <v>801</v>
      </c>
      <c r="F373" s="369">
        <v>1</v>
      </c>
      <c r="G373" s="370"/>
      <c r="H373" s="316"/>
      <c r="I373" s="370"/>
      <c r="J373" s="370"/>
      <c r="K373" s="370">
        <f t="shared" si="40"/>
        <v>0</v>
      </c>
      <c r="L373" s="371"/>
      <c r="M373" s="372"/>
    </row>
    <row r="374" spans="1:13" ht="13.5" thickBot="1" x14ac:dyDescent="0.25">
      <c r="A374" s="379"/>
      <c r="B374" s="380"/>
      <c r="C374" s="381" t="s">
        <v>1002</v>
      </c>
      <c r="D374" s="382"/>
      <c r="E374" s="368" t="s">
        <v>801</v>
      </c>
      <c r="F374" s="369">
        <v>1</v>
      </c>
      <c r="G374" s="370"/>
      <c r="H374" s="316"/>
      <c r="I374" s="370"/>
      <c r="J374" s="370"/>
      <c r="K374" s="370">
        <f t="shared" si="40"/>
        <v>0</v>
      </c>
      <c r="L374" s="371"/>
      <c r="M374" s="372"/>
    </row>
    <row r="375" spans="1:13" ht="14.25" customHeight="1" x14ac:dyDescent="0.2">
      <c r="A375" s="326"/>
      <c r="B375" s="327"/>
      <c r="C375" s="328"/>
      <c r="D375" s="328"/>
      <c r="E375" s="329"/>
      <c r="F375" s="330"/>
      <c r="G375" s="330"/>
      <c r="H375" s="331"/>
      <c r="I375" s="331"/>
      <c r="J375" s="331"/>
      <c r="K375" s="331"/>
      <c r="L375" s="332"/>
      <c r="M375" s="332"/>
    </row>
    <row r="376" spans="1:13" ht="14.25" customHeight="1" x14ac:dyDescent="0.2">
      <c r="A376" s="333"/>
      <c r="B376" s="334"/>
      <c r="C376" s="335"/>
      <c r="D376" s="335"/>
      <c r="E376" s="336"/>
      <c r="F376" s="337"/>
      <c r="G376" s="337"/>
      <c r="H376" s="338"/>
      <c r="I376" s="338"/>
      <c r="J376" s="338"/>
      <c r="K376" s="338"/>
      <c r="L376" s="339"/>
      <c r="M376" s="339"/>
    </row>
    <row r="377" spans="1:13" ht="14.25" customHeight="1" x14ac:dyDescent="0.2">
      <c r="A377" s="333"/>
      <c r="B377" s="334"/>
      <c r="C377" s="335"/>
      <c r="D377" s="335"/>
      <c r="E377" s="336"/>
      <c r="F377" s="337"/>
      <c r="G377" s="337"/>
      <c r="H377" s="338"/>
      <c r="I377" s="338"/>
      <c r="J377" s="338"/>
      <c r="K377" s="338"/>
      <c r="L377" s="339"/>
      <c r="M377" s="339"/>
    </row>
    <row r="378" spans="1:13" ht="14.25" customHeight="1" thickBot="1" x14ac:dyDescent="0.25">
      <c r="A378" s="333"/>
      <c r="B378" s="334"/>
      <c r="C378" s="335"/>
      <c r="D378" s="335"/>
      <c r="E378" s="336"/>
      <c r="F378" s="337"/>
      <c r="G378" s="337"/>
      <c r="H378" s="338"/>
      <c r="I378" s="338"/>
      <c r="J378" s="338"/>
      <c r="K378" s="338"/>
      <c r="L378" s="339"/>
      <c r="M378" s="339"/>
    </row>
    <row r="379" spans="1:13" ht="14.25" customHeight="1" thickBot="1" x14ac:dyDescent="0.25">
      <c r="A379" s="340"/>
      <c r="B379" s="341"/>
      <c r="C379" s="418" t="s">
        <v>1003</v>
      </c>
      <c r="D379" s="419"/>
      <c r="E379" s="420"/>
      <c r="F379" s="421"/>
      <c r="G379" s="421"/>
      <c r="H379" s="422"/>
      <c r="I379" s="422"/>
      <c r="J379" s="422"/>
      <c r="K379" s="423"/>
      <c r="L379" s="339"/>
      <c r="M379" s="339"/>
    </row>
    <row r="380" spans="1:13" ht="14.25" customHeight="1" x14ac:dyDescent="0.2">
      <c r="A380" s="340"/>
      <c r="B380" s="341"/>
      <c r="C380" s="396" t="s">
        <v>1004</v>
      </c>
      <c r="D380" s="397"/>
      <c r="E380" s="398"/>
      <c r="F380" s="399"/>
      <c r="G380" s="399"/>
      <c r="H380" s="400"/>
      <c r="I380" s="401"/>
      <c r="J380" s="400"/>
      <c r="K380" s="402">
        <f>SUM(I342:I378)</f>
        <v>152</v>
      </c>
      <c r="L380" s="339"/>
      <c r="M380" s="339"/>
    </row>
    <row r="381" spans="1:13" ht="14.25" customHeight="1" x14ac:dyDescent="0.2">
      <c r="A381" s="340"/>
      <c r="B381" s="341"/>
      <c r="C381" s="403" t="s">
        <v>1005</v>
      </c>
      <c r="D381" s="404"/>
      <c r="E381" s="405"/>
      <c r="F381" s="406"/>
      <c r="G381" s="406"/>
      <c r="H381" s="407"/>
      <c r="I381" s="407"/>
      <c r="J381" s="408"/>
      <c r="K381" s="409">
        <f>SUM(J342:J378)</f>
        <v>152</v>
      </c>
      <c r="L381" s="339"/>
      <c r="M381" s="339"/>
    </row>
    <row r="382" spans="1:13" ht="14.25" customHeight="1" x14ac:dyDescent="0.2">
      <c r="A382" s="340"/>
      <c r="B382" s="341"/>
      <c r="C382" s="403" t="s">
        <v>1006</v>
      </c>
      <c r="D382" s="404"/>
      <c r="E382" s="405"/>
      <c r="F382" s="406"/>
      <c r="G382" s="406"/>
      <c r="H382" s="407"/>
      <c r="I382" s="410"/>
      <c r="J382" s="407"/>
      <c r="K382" s="411">
        <f>SUM(K372:K374)</f>
        <v>0</v>
      </c>
      <c r="L382" s="339"/>
      <c r="M382" s="339"/>
    </row>
    <row r="383" spans="1:13" ht="14.25" customHeight="1" x14ac:dyDescent="0.2">
      <c r="A383" s="340"/>
      <c r="B383" s="341"/>
      <c r="C383" s="403"/>
      <c r="D383" s="404"/>
      <c r="E383" s="412"/>
      <c r="F383" s="404"/>
      <c r="G383" s="404"/>
      <c r="H383" s="407"/>
      <c r="I383" s="407"/>
      <c r="J383" s="407"/>
      <c r="K383" s="411"/>
      <c r="L383" s="339"/>
      <c r="M383" s="339"/>
    </row>
    <row r="384" spans="1:13" ht="14.25" customHeight="1" thickBot="1" x14ac:dyDescent="0.25">
      <c r="A384" s="340"/>
      <c r="B384" s="341"/>
      <c r="C384" s="413"/>
      <c r="D384" s="414"/>
      <c r="E384" s="415"/>
      <c r="F384" s="414"/>
      <c r="G384" s="414"/>
      <c r="H384" s="416"/>
      <c r="I384" s="416"/>
      <c r="J384" s="416"/>
      <c r="K384" s="417"/>
      <c r="L384" s="339"/>
      <c r="M384" s="339"/>
    </row>
    <row r="385" spans="1:13" ht="14.25" customHeight="1" thickBot="1" x14ac:dyDescent="0.25">
      <c r="A385" s="340"/>
      <c r="B385" s="341"/>
      <c r="C385" s="424" t="s">
        <v>1009</v>
      </c>
      <c r="D385" s="425"/>
      <c r="E385" s="426"/>
      <c r="F385" s="427"/>
      <c r="G385" s="427"/>
      <c r="H385" s="428"/>
      <c r="I385" s="429"/>
      <c r="J385" s="428"/>
      <c r="K385" s="430">
        <f>SUM(K380:K384)</f>
        <v>304</v>
      </c>
      <c r="L385" s="339"/>
      <c r="M385" s="339"/>
    </row>
    <row r="386" spans="1:13" ht="14.25" customHeight="1" x14ac:dyDescent="0.2">
      <c r="A386" s="342"/>
      <c r="B386" s="343"/>
      <c r="C386" s="344"/>
      <c r="D386" s="344"/>
      <c r="E386" s="345"/>
      <c r="F386" s="346"/>
      <c r="G386" s="346"/>
      <c r="H386" s="347"/>
      <c r="I386" s="347"/>
      <c r="J386" s="347"/>
      <c r="K386" s="347"/>
      <c r="L386" s="348"/>
      <c r="M386" s="348"/>
    </row>
    <row r="387" spans="1:13" ht="14.25" customHeight="1" thickBot="1" x14ac:dyDescent="0.25"/>
    <row r="388" spans="1:13" ht="14.25" customHeight="1" thickBot="1" x14ac:dyDescent="0.25">
      <c r="A388" s="892" t="s">
        <v>898</v>
      </c>
      <c r="B388" s="892"/>
      <c r="C388" s="892"/>
      <c r="D388" s="892"/>
      <c r="E388" s="892"/>
      <c r="F388" s="892"/>
      <c r="G388" s="892"/>
      <c r="H388" s="892"/>
      <c r="I388" s="892"/>
      <c r="J388" s="892"/>
      <c r="K388" s="892"/>
      <c r="L388" s="892"/>
      <c r="M388" s="892"/>
    </row>
    <row r="389" spans="1:13" ht="14.25" customHeight="1" thickBot="1" x14ac:dyDescent="0.25">
      <c r="A389" s="893" t="s">
        <v>899</v>
      </c>
      <c r="B389" s="894" t="s">
        <v>900</v>
      </c>
      <c r="C389" s="894" t="s">
        <v>901</v>
      </c>
      <c r="D389" s="894"/>
      <c r="E389" s="894" t="s">
        <v>902</v>
      </c>
      <c r="F389" s="895" t="s">
        <v>903</v>
      </c>
      <c r="G389" s="896" t="s">
        <v>904</v>
      </c>
      <c r="H389" s="896"/>
      <c r="I389" s="896"/>
      <c r="J389" s="896"/>
      <c r="K389" s="896"/>
      <c r="L389" s="897" t="s">
        <v>905</v>
      </c>
      <c r="M389" s="897"/>
    </row>
    <row r="390" spans="1:13" ht="14.25" customHeight="1" thickBot="1" x14ac:dyDescent="0.25">
      <c r="A390" s="893"/>
      <c r="B390" s="894"/>
      <c r="C390" s="894"/>
      <c r="D390" s="894"/>
      <c r="E390" s="894"/>
      <c r="F390" s="895"/>
      <c r="G390" s="360" t="s">
        <v>906</v>
      </c>
      <c r="H390" s="360" t="s">
        <v>907</v>
      </c>
      <c r="I390" s="360" t="s">
        <v>908</v>
      </c>
      <c r="J390" s="360" t="s">
        <v>909</v>
      </c>
      <c r="K390" s="361" t="s">
        <v>910</v>
      </c>
      <c r="L390" s="362" t="s">
        <v>16</v>
      </c>
      <c r="M390" s="363" t="s">
        <v>23</v>
      </c>
    </row>
    <row r="391" spans="1:13" ht="14.25" customHeight="1" x14ac:dyDescent="0.2">
      <c r="A391" s="889" t="s">
        <v>911</v>
      </c>
      <c r="B391" s="889"/>
      <c r="C391" s="889"/>
      <c r="D391" s="889"/>
      <c r="E391" s="889"/>
      <c r="F391" s="889"/>
      <c r="G391" s="889"/>
      <c r="H391" s="889"/>
      <c r="I391" s="889"/>
      <c r="J391" s="889"/>
      <c r="K391" s="889"/>
      <c r="L391" s="889"/>
      <c r="M391" s="889"/>
    </row>
    <row r="392" spans="1:13" ht="14.25" customHeight="1" x14ac:dyDescent="0.2">
      <c r="A392" s="285"/>
      <c r="B392" s="286"/>
      <c r="C392" s="286"/>
      <c r="D392" s="286"/>
      <c r="E392" s="287"/>
      <c r="F392" s="286"/>
      <c r="G392" s="286"/>
      <c r="H392" s="286"/>
      <c r="I392" s="286"/>
      <c r="J392" s="286"/>
      <c r="K392" s="286"/>
      <c r="L392" s="286"/>
      <c r="M392" s="288"/>
    </row>
    <row r="393" spans="1:13" ht="14.25" customHeight="1" x14ac:dyDescent="0.2">
      <c r="A393" s="289" t="s">
        <v>912</v>
      </c>
      <c r="B393" s="287"/>
      <c r="C393" s="287"/>
      <c r="D393" s="287"/>
      <c r="E393" s="287"/>
      <c r="F393" s="287"/>
      <c r="G393" s="287"/>
      <c r="H393" s="287"/>
      <c r="I393" s="287"/>
      <c r="J393" s="287"/>
      <c r="K393" s="287"/>
      <c r="L393" s="287"/>
      <c r="M393" s="290"/>
    </row>
    <row r="394" spans="1:13" ht="14.25" customHeight="1" x14ac:dyDescent="0.2">
      <c r="A394" s="890" t="s">
        <v>913</v>
      </c>
      <c r="B394" s="890"/>
      <c r="C394" s="890"/>
      <c r="D394" s="890"/>
      <c r="E394" s="890"/>
      <c r="F394" s="890"/>
      <c r="G394" s="890"/>
      <c r="H394" s="890"/>
      <c r="I394" s="890"/>
      <c r="J394" s="890"/>
      <c r="K394" s="890"/>
      <c r="L394" s="890"/>
      <c r="M394" s="890"/>
    </row>
    <row r="395" spans="1:13" ht="14.25" customHeight="1" x14ac:dyDescent="0.2">
      <c r="A395" s="891" t="s">
        <v>914</v>
      </c>
      <c r="B395" s="891"/>
      <c r="C395" s="891"/>
      <c r="D395" s="891"/>
      <c r="E395" s="891"/>
      <c r="F395" s="891"/>
      <c r="G395" s="891"/>
      <c r="H395" s="891"/>
      <c r="I395" s="891"/>
      <c r="J395" s="891"/>
      <c r="K395" s="891"/>
      <c r="L395" s="891"/>
      <c r="M395" s="891"/>
    </row>
    <row r="396" spans="1:13" ht="14.25" customHeight="1" x14ac:dyDescent="0.2">
      <c r="A396" s="890" t="s">
        <v>915</v>
      </c>
      <c r="B396" s="890"/>
      <c r="C396" s="890"/>
      <c r="D396" s="890"/>
      <c r="E396" s="890"/>
      <c r="F396" s="890"/>
      <c r="G396" s="890"/>
      <c r="H396" s="890"/>
      <c r="I396" s="890"/>
      <c r="J396" s="890"/>
      <c r="K396" s="890"/>
      <c r="L396" s="890"/>
      <c r="M396" s="890"/>
    </row>
    <row r="397" spans="1:13" ht="14.25" customHeight="1" x14ac:dyDescent="0.2">
      <c r="A397" s="890" t="s">
        <v>916</v>
      </c>
      <c r="B397" s="890"/>
      <c r="C397" s="890"/>
      <c r="D397" s="890"/>
      <c r="E397" s="890"/>
      <c r="F397" s="890"/>
      <c r="G397" s="890"/>
      <c r="H397" s="890"/>
      <c r="I397" s="890"/>
      <c r="J397" s="890"/>
      <c r="K397" s="890"/>
      <c r="L397" s="890"/>
      <c r="M397" s="890"/>
    </row>
    <row r="398" spans="1:13" ht="44.25" customHeight="1" x14ac:dyDescent="0.2">
      <c r="A398" s="890" t="s">
        <v>917</v>
      </c>
      <c r="B398" s="890"/>
      <c r="C398" s="890"/>
      <c r="D398" s="890"/>
      <c r="E398" s="890"/>
      <c r="F398" s="890"/>
      <c r="G398" s="890"/>
      <c r="H398" s="890"/>
      <c r="I398" s="890"/>
      <c r="J398" s="890"/>
      <c r="K398" s="890"/>
      <c r="L398" s="890"/>
      <c r="M398" s="890"/>
    </row>
    <row r="399" spans="1:13" ht="14.25" customHeight="1" x14ac:dyDescent="0.2">
      <c r="A399" s="291"/>
      <c r="B399" s="292"/>
      <c r="C399" s="292"/>
      <c r="D399" s="292"/>
      <c r="E399" s="293"/>
      <c r="F399" s="292"/>
      <c r="G399" s="292"/>
      <c r="H399" s="292"/>
      <c r="I399" s="292"/>
      <c r="J399" s="292"/>
      <c r="K399" s="292"/>
      <c r="L399" s="292"/>
      <c r="M399" s="294"/>
    </row>
    <row r="400" spans="1:13" ht="14.25" customHeight="1" x14ac:dyDescent="0.2">
      <c r="A400" s="898" t="s">
        <v>918</v>
      </c>
      <c r="B400" s="898"/>
      <c r="C400" s="898"/>
      <c r="D400" s="898"/>
      <c r="E400" s="898"/>
      <c r="F400" s="898"/>
      <c r="G400" s="898"/>
      <c r="H400" s="898"/>
      <c r="I400" s="898"/>
      <c r="J400" s="898"/>
      <c r="K400" s="898"/>
      <c r="L400" s="898"/>
      <c r="M400" s="898"/>
    </row>
    <row r="401" spans="1:13" ht="14.25" customHeight="1" x14ac:dyDescent="0.2">
      <c r="A401" s="899" t="s">
        <v>919</v>
      </c>
      <c r="B401" s="899"/>
      <c r="C401" s="899"/>
      <c r="D401" s="899"/>
      <c r="E401" s="899"/>
      <c r="F401" s="899"/>
      <c r="G401" s="899"/>
      <c r="H401" s="899"/>
      <c r="I401" s="899"/>
      <c r="J401" s="899"/>
      <c r="K401" s="899"/>
      <c r="L401" s="899"/>
      <c r="M401" s="899"/>
    </row>
    <row r="402" spans="1:13" ht="14.25" customHeight="1" x14ac:dyDescent="0.2">
      <c r="A402" s="889" t="s">
        <v>920</v>
      </c>
      <c r="B402" s="889"/>
      <c r="C402" s="889"/>
      <c r="D402" s="889"/>
      <c r="E402" s="889"/>
      <c r="F402" s="889"/>
      <c r="G402" s="889"/>
      <c r="H402" s="889"/>
      <c r="I402" s="889"/>
      <c r="J402" s="889"/>
      <c r="K402" s="889"/>
      <c r="L402" s="889"/>
      <c r="M402" s="889"/>
    </row>
    <row r="403" spans="1:13" ht="14.25" customHeight="1" x14ac:dyDescent="0.2">
      <c r="A403" s="295"/>
      <c r="B403" s="296"/>
      <c r="C403" s="297"/>
      <c r="D403" s="297"/>
      <c r="E403" s="298"/>
      <c r="F403" s="299"/>
      <c r="G403" s="299"/>
      <c r="H403" s="300"/>
      <c r="I403" s="300"/>
      <c r="J403" s="300"/>
      <c r="K403" s="300"/>
      <c r="L403" s="301"/>
      <c r="M403" s="302"/>
    </row>
    <row r="404" spans="1:13" ht="14.25" customHeight="1" x14ac:dyDescent="0.2">
      <c r="A404" s="903"/>
      <c r="B404" s="903"/>
      <c r="C404" s="903"/>
      <c r="D404" s="903"/>
      <c r="E404" s="903"/>
      <c r="F404" s="903"/>
      <c r="G404" s="903"/>
      <c r="H404" s="903"/>
      <c r="I404" s="903"/>
      <c r="J404" s="903"/>
      <c r="K404" s="903"/>
      <c r="L404" s="903"/>
      <c r="M404" s="903"/>
    </row>
    <row r="405" spans="1:13" ht="14.25" customHeight="1" thickBot="1" x14ac:dyDescent="0.25">
      <c r="A405" s="295"/>
      <c r="B405" s="296"/>
      <c r="C405" s="297"/>
      <c r="D405" s="297"/>
      <c r="E405" s="298"/>
      <c r="F405" s="299"/>
      <c r="G405" s="299"/>
      <c r="H405" s="300"/>
      <c r="I405" s="300"/>
      <c r="J405" s="300"/>
      <c r="K405" s="300"/>
      <c r="L405" s="301"/>
      <c r="M405" s="302"/>
    </row>
    <row r="406" spans="1:13" ht="14.25" customHeight="1" thickBot="1" x14ac:dyDescent="0.25">
      <c r="A406" s="901" t="s">
        <v>921</v>
      </c>
      <c r="B406" s="901"/>
      <c r="C406" s="901"/>
      <c r="D406" s="901"/>
      <c r="E406" s="901"/>
      <c r="F406" s="901"/>
      <c r="G406" s="901"/>
      <c r="H406" s="901"/>
      <c r="I406" s="901"/>
      <c r="J406" s="901"/>
      <c r="K406" s="901"/>
      <c r="L406" s="901"/>
      <c r="M406" s="901"/>
    </row>
    <row r="407" spans="1:13" ht="14.25" customHeight="1" x14ac:dyDescent="0.2">
      <c r="A407" s="295"/>
      <c r="B407" s="902" t="s">
        <v>922</v>
      </c>
      <c r="C407" s="902"/>
      <c r="D407" s="902"/>
      <c r="E407" s="902"/>
      <c r="F407" s="902"/>
      <c r="G407" s="902"/>
      <c r="H407" s="902"/>
      <c r="I407" s="902"/>
      <c r="J407" s="902"/>
      <c r="K407" s="902"/>
      <c r="L407" s="301"/>
      <c r="M407" s="302"/>
    </row>
    <row r="408" spans="1:13" ht="14.25" customHeight="1" x14ac:dyDescent="0.2">
      <c r="A408" s="295"/>
      <c r="B408" s="905" t="s">
        <v>1034</v>
      </c>
      <c r="C408" s="905"/>
      <c r="D408" s="905"/>
      <c r="E408" s="905"/>
      <c r="F408" s="905"/>
      <c r="G408" s="905"/>
      <c r="H408" s="300"/>
      <c r="I408" s="300"/>
      <c r="J408" s="300"/>
      <c r="K408" s="300"/>
      <c r="L408" s="301"/>
      <c r="M408" s="302"/>
    </row>
    <row r="409" spans="1:13" ht="14.25" customHeight="1" x14ac:dyDescent="0.2">
      <c r="A409" s="295"/>
      <c r="B409" s="905"/>
      <c r="C409" s="905"/>
      <c r="D409" s="905"/>
      <c r="E409" s="905"/>
      <c r="F409" s="905"/>
      <c r="G409" s="905"/>
      <c r="H409" s="300"/>
      <c r="I409" s="300"/>
      <c r="J409" s="300"/>
      <c r="K409" s="300"/>
      <c r="L409" s="301"/>
      <c r="M409" s="302"/>
    </row>
    <row r="410" spans="1:13" ht="14.25" customHeight="1" thickBot="1" x14ac:dyDescent="0.25">
      <c r="A410" s="295"/>
      <c r="B410" s="905"/>
      <c r="C410" s="905"/>
      <c r="D410" s="905"/>
      <c r="E410" s="905"/>
      <c r="F410" s="905"/>
      <c r="G410" s="905"/>
      <c r="H410" s="300"/>
      <c r="I410" s="300"/>
      <c r="J410" s="300"/>
      <c r="K410" s="300"/>
      <c r="L410" s="301"/>
      <c r="M410" s="302"/>
    </row>
    <row r="411" spans="1:13" ht="14.25" customHeight="1" x14ac:dyDescent="0.2">
      <c r="A411" s="304"/>
      <c r="B411" s="305"/>
      <c r="C411" s="306" t="s">
        <v>923</v>
      </c>
      <c r="D411" s="307"/>
      <c r="E411" s="308"/>
      <c r="F411" s="309"/>
      <c r="G411" s="309"/>
      <c r="H411" s="303"/>
      <c r="I411" s="310"/>
      <c r="J411" s="310"/>
      <c r="K411" s="310"/>
      <c r="L411" s="311"/>
      <c r="M411" s="312"/>
    </row>
    <row r="412" spans="1:13" ht="38.25" x14ac:dyDescent="0.2">
      <c r="A412" s="364"/>
      <c r="B412" s="365"/>
      <c r="C412" s="375" t="s">
        <v>929</v>
      </c>
      <c r="D412" s="374"/>
      <c r="E412" s="368"/>
      <c r="F412" s="369"/>
      <c r="G412" s="315"/>
      <c r="H412" s="316"/>
      <c r="I412" s="370"/>
      <c r="J412" s="370"/>
      <c r="K412" s="370"/>
      <c r="L412" s="371"/>
      <c r="M412" s="372"/>
    </row>
    <row r="413" spans="1:13" ht="51" x14ac:dyDescent="0.2">
      <c r="A413" s="364"/>
      <c r="B413" s="365"/>
      <c r="C413" s="375" t="s">
        <v>930</v>
      </c>
      <c r="D413" s="374"/>
      <c r="E413" s="368"/>
      <c r="F413" s="369"/>
      <c r="G413" s="315"/>
      <c r="H413" s="316"/>
      <c r="I413" s="370"/>
      <c r="J413" s="370"/>
      <c r="K413" s="370"/>
      <c r="L413" s="371"/>
      <c r="M413" s="372"/>
    </row>
    <row r="414" spans="1:13" ht="12.75" x14ac:dyDescent="0.2">
      <c r="A414" s="364"/>
      <c r="B414" s="365"/>
      <c r="C414" s="373" t="s">
        <v>931</v>
      </c>
      <c r="D414" s="374"/>
      <c r="E414" s="368" t="s">
        <v>897</v>
      </c>
      <c r="F414" s="369">
        <v>3</v>
      </c>
      <c r="G414" s="315"/>
      <c r="H414" s="316"/>
      <c r="I414" s="370">
        <f t="shared" ref="I414" si="41">PRODUCT(F414,G414)</f>
        <v>3</v>
      </c>
      <c r="J414" s="370">
        <f t="shared" ref="J414" si="42">PRODUCT(F414,H414)</f>
        <v>3</v>
      </c>
      <c r="K414" s="370">
        <f t="shared" ref="K414" si="43">SUM(I414:J414)</f>
        <v>6</v>
      </c>
      <c r="L414" s="371"/>
      <c r="M414" s="372"/>
    </row>
    <row r="415" spans="1:13" ht="14.25" customHeight="1" x14ac:dyDescent="0.2">
      <c r="A415" s="317"/>
      <c r="B415" s="318"/>
      <c r="C415" s="319" t="s">
        <v>945</v>
      </c>
      <c r="D415" s="320"/>
      <c r="E415" s="321"/>
      <c r="F415" s="322"/>
      <c r="G415" s="322"/>
      <c r="H415" s="303"/>
      <c r="I415" s="323"/>
      <c r="J415" s="323"/>
      <c r="K415" s="323"/>
      <c r="L415" s="324"/>
      <c r="M415" s="325"/>
    </row>
    <row r="416" spans="1:13" ht="76.5" x14ac:dyDescent="0.2">
      <c r="A416" s="364"/>
      <c r="B416" s="365"/>
      <c r="C416" s="375" t="s">
        <v>948</v>
      </c>
      <c r="D416" s="374"/>
      <c r="E416" s="368"/>
      <c r="F416" s="369"/>
      <c r="G416" s="315"/>
      <c r="H416" s="316"/>
      <c r="I416" s="370"/>
      <c r="J416" s="370"/>
      <c r="K416" s="370"/>
      <c r="L416" s="371"/>
      <c r="M416" s="372"/>
    </row>
    <row r="417" spans="1:13" ht="12.75" x14ac:dyDescent="0.2">
      <c r="A417" s="364"/>
      <c r="B417" s="365"/>
      <c r="C417" s="373" t="s">
        <v>949</v>
      </c>
      <c r="D417" s="374"/>
      <c r="E417" s="368" t="s">
        <v>897</v>
      </c>
      <c r="F417" s="369">
        <v>5</v>
      </c>
      <c r="G417" s="315"/>
      <c r="H417" s="316"/>
      <c r="I417" s="370">
        <f>PRODUCT(F417,G417)</f>
        <v>5</v>
      </c>
      <c r="J417" s="370">
        <f>PRODUCT(F417,H417)</f>
        <v>5</v>
      </c>
      <c r="K417" s="370">
        <f>SUM(I417:J417)</f>
        <v>10</v>
      </c>
      <c r="L417" s="371"/>
      <c r="M417" s="372"/>
    </row>
    <row r="418" spans="1:13" ht="38.25" x14ac:dyDescent="0.2">
      <c r="A418" s="364"/>
      <c r="B418" s="365"/>
      <c r="C418" s="375" t="s">
        <v>952</v>
      </c>
      <c r="D418" s="374"/>
      <c r="E418" s="368"/>
      <c r="F418" s="369"/>
      <c r="G418" s="315"/>
      <c r="H418" s="316"/>
      <c r="I418" s="370"/>
      <c r="J418" s="370"/>
      <c r="K418" s="370"/>
      <c r="L418" s="371"/>
      <c r="M418" s="372"/>
    </row>
    <row r="419" spans="1:13" ht="12.75" x14ac:dyDescent="0.2">
      <c r="A419" s="364"/>
      <c r="B419" s="365"/>
      <c r="C419" s="373" t="s">
        <v>953</v>
      </c>
      <c r="D419" s="374"/>
      <c r="E419" s="368" t="s">
        <v>897</v>
      </c>
      <c r="F419" s="369">
        <v>5</v>
      </c>
      <c r="G419" s="315"/>
      <c r="H419" s="316"/>
      <c r="I419" s="370">
        <f>PRODUCT(F419,G419)</f>
        <v>5</v>
      </c>
      <c r="J419" s="370">
        <f>PRODUCT(F419,H419)</f>
        <v>5</v>
      </c>
      <c r="K419" s="370">
        <f>SUM(I419:J419)</f>
        <v>10</v>
      </c>
      <c r="L419" s="371"/>
      <c r="M419" s="372"/>
    </row>
    <row r="420" spans="1:13" ht="51" x14ac:dyDescent="0.2">
      <c r="A420" s="364"/>
      <c r="B420" s="365"/>
      <c r="C420" s="375" t="s">
        <v>955</v>
      </c>
      <c r="D420" s="374"/>
      <c r="E420" s="368"/>
      <c r="F420" s="369"/>
      <c r="G420" s="315"/>
      <c r="H420" s="316"/>
      <c r="I420" s="370"/>
      <c r="J420" s="370"/>
      <c r="K420" s="370"/>
      <c r="L420" s="371"/>
      <c r="M420" s="372"/>
    </row>
    <row r="421" spans="1:13" ht="12.75" x14ac:dyDescent="0.2">
      <c r="A421" s="364"/>
      <c r="B421" s="365"/>
      <c r="C421" s="373" t="s">
        <v>956</v>
      </c>
      <c r="D421" s="374"/>
      <c r="E421" s="368" t="s">
        <v>801</v>
      </c>
      <c r="F421" s="369">
        <v>4</v>
      </c>
      <c r="G421" s="315"/>
      <c r="H421" s="316"/>
      <c r="I421" s="370">
        <f>PRODUCT(F421,G421)</f>
        <v>4</v>
      </c>
      <c r="J421" s="370">
        <f>PRODUCT(F421,H421)</f>
        <v>4</v>
      </c>
      <c r="K421" s="370">
        <f>SUM(I421:J421)</f>
        <v>8</v>
      </c>
      <c r="L421" s="371"/>
      <c r="M421" s="372"/>
    </row>
    <row r="422" spans="1:13" ht="14.25" customHeight="1" x14ac:dyDescent="0.2">
      <c r="A422" s="314"/>
      <c r="B422" s="318"/>
      <c r="C422" s="319" t="s">
        <v>963</v>
      </c>
      <c r="D422" s="320"/>
      <c r="E422" s="321"/>
      <c r="F422" s="322"/>
      <c r="G422" s="322"/>
      <c r="H422" s="303"/>
      <c r="I422" s="323"/>
      <c r="J422" s="323"/>
      <c r="K422" s="323"/>
      <c r="L422" s="324"/>
      <c r="M422" s="325"/>
    </row>
    <row r="423" spans="1:13" ht="76.5" x14ac:dyDescent="0.2">
      <c r="A423" s="364"/>
      <c r="B423" s="216"/>
      <c r="C423" s="376" t="s">
        <v>964</v>
      </c>
      <c r="D423" s="374"/>
      <c r="E423" s="368"/>
      <c r="F423" s="369"/>
      <c r="G423" s="315"/>
      <c r="H423" s="316"/>
      <c r="I423" s="370"/>
      <c r="J423" s="370"/>
      <c r="K423" s="370"/>
      <c r="L423" s="371"/>
      <c r="M423" s="372"/>
    </row>
    <row r="424" spans="1:13" ht="63.75" x14ac:dyDescent="0.2">
      <c r="A424" s="364"/>
      <c r="B424" s="365"/>
      <c r="C424" s="375" t="s">
        <v>968</v>
      </c>
      <c r="D424" s="374"/>
      <c r="E424" s="368"/>
      <c r="F424" s="369"/>
      <c r="G424" s="315"/>
      <c r="H424" s="316"/>
      <c r="I424" s="370"/>
      <c r="J424" s="370"/>
      <c r="K424" s="370"/>
      <c r="L424" s="371"/>
      <c r="M424" s="372"/>
    </row>
    <row r="425" spans="1:13" ht="12.75" x14ac:dyDescent="0.2">
      <c r="A425" s="364"/>
      <c r="B425" s="365"/>
      <c r="C425" s="373" t="s">
        <v>969</v>
      </c>
      <c r="D425" s="374"/>
      <c r="E425" s="368" t="s">
        <v>801</v>
      </c>
      <c r="F425" s="369">
        <v>2</v>
      </c>
      <c r="G425" s="315"/>
      <c r="H425" s="316"/>
      <c r="I425" s="370">
        <f>PRODUCT(F425,G425)</f>
        <v>2</v>
      </c>
      <c r="J425" s="370">
        <f>PRODUCT(F425,H425)</f>
        <v>2</v>
      </c>
      <c r="K425" s="370">
        <f>SUM(I425:J425)</f>
        <v>4</v>
      </c>
      <c r="L425" s="371"/>
      <c r="M425" s="372"/>
    </row>
    <row r="426" spans="1:13" ht="12.75" x14ac:dyDescent="0.2">
      <c r="A426" s="364"/>
      <c r="B426" s="365"/>
      <c r="C426" s="373"/>
      <c r="D426" s="374"/>
      <c r="E426" s="368"/>
      <c r="F426" s="369"/>
      <c r="G426" s="315"/>
      <c r="H426" s="316"/>
      <c r="I426" s="370"/>
      <c r="J426" s="370"/>
      <c r="K426" s="370"/>
      <c r="L426" s="371"/>
      <c r="M426" s="372"/>
    </row>
    <row r="427" spans="1:13" ht="12.75" x14ac:dyDescent="0.2">
      <c r="A427" s="364"/>
      <c r="B427" s="365"/>
      <c r="C427" s="373" t="s">
        <v>976</v>
      </c>
      <c r="D427" s="374"/>
      <c r="E427" s="368" t="s">
        <v>801</v>
      </c>
      <c r="F427" s="369">
        <v>2</v>
      </c>
      <c r="G427" s="315"/>
      <c r="H427" s="316"/>
      <c r="I427" s="370">
        <f t="shared" ref="I427:I428" si="44">PRODUCT(F427,G427)</f>
        <v>2</v>
      </c>
      <c r="J427" s="370">
        <f t="shared" ref="J427:J428" si="45">PRODUCT(F427,H427)</f>
        <v>2</v>
      </c>
      <c r="K427" s="370">
        <f t="shared" ref="K427:K428" si="46">SUM(I427:J427)</f>
        <v>4</v>
      </c>
      <c r="L427" s="371"/>
      <c r="M427" s="372"/>
    </row>
    <row r="428" spans="1:13" ht="38.25" x14ac:dyDescent="0.2">
      <c r="A428" s="364"/>
      <c r="B428" s="365"/>
      <c r="C428" s="375" t="s">
        <v>980</v>
      </c>
      <c r="D428" s="374"/>
      <c r="E428" s="368" t="s">
        <v>801</v>
      </c>
      <c r="F428" s="369">
        <v>4</v>
      </c>
      <c r="G428" s="315"/>
      <c r="H428" s="316"/>
      <c r="I428" s="370">
        <f t="shared" si="44"/>
        <v>4</v>
      </c>
      <c r="J428" s="370">
        <f t="shared" si="45"/>
        <v>4</v>
      </c>
      <c r="K428" s="370">
        <f t="shared" si="46"/>
        <v>8</v>
      </c>
      <c r="L428" s="371"/>
      <c r="M428" s="372"/>
    </row>
    <row r="429" spans="1:13" ht="12.75" x14ac:dyDescent="0.2">
      <c r="A429" s="364"/>
      <c r="B429" s="365"/>
      <c r="C429" s="375" t="s">
        <v>981</v>
      </c>
      <c r="D429" s="374"/>
      <c r="E429" s="368"/>
      <c r="F429" s="369"/>
      <c r="G429" s="315"/>
      <c r="H429" s="316"/>
      <c r="I429" s="370"/>
      <c r="J429" s="370"/>
      <c r="K429" s="370"/>
      <c r="L429" s="371"/>
      <c r="M429" s="372"/>
    </row>
    <row r="430" spans="1:13" ht="12.75" x14ac:dyDescent="0.2">
      <c r="A430" s="364"/>
      <c r="B430" s="365"/>
      <c r="C430" s="373" t="s">
        <v>983</v>
      </c>
      <c r="D430" s="374"/>
      <c r="E430" s="368" t="s">
        <v>801</v>
      </c>
      <c r="F430" s="369">
        <v>2</v>
      </c>
      <c r="G430" s="315"/>
      <c r="H430" s="316"/>
      <c r="I430" s="370">
        <f>PRODUCT(F430,G430)</f>
        <v>2</v>
      </c>
      <c r="J430" s="370">
        <f>PRODUCT(F430,H430)</f>
        <v>2</v>
      </c>
      <c r="K430" s="370">
        <f>SUM(I430:J430)</f>
        <v>4</v>
      </c>
      <c r="L430" s="371"/>
      <c r="M430" s="372"/>
    </row>
    <row r="431" spans="1:13" ht="12.75" x14ac:dyDescent="0.2">
      <c r="A431" s="364"/>
      <c r="B431" s="365"/>
      <c r="C431" s="373"/>
      <c r="D431" s="374"/>
      <c r="E431" s="368"/>
      <c r="F431" s="369"/>
      <c r="G431" s="315"/>
      <c r="H431" s="316"/>
      <c r="I431" s="370"/>
      <c r="J431" s="370"/>
      <c r="K431" s="370"/>
      <c r="L431" s="371"/>
      <c r="M431" s="372"/>
    </row>
    <row r="432" spans="1:13" ht="38.25" x14ac:dyDescent="0.2">
      <c r="A432" s="364"/>
      <c r="B432" s="365"/>
      <c r="C432" s="373" t="s">
        <v>985</v>
      </c>
      <c r="D432" s="374"/>
      <c r="E432" s="368"/>
      <c r="F432" s="369"/>
      <c r="G432" s="315"/>
      <c r="H432" s="316"/>
      <c r="I432" s="370"/>
      <c r="J432" s="370"/>
      <c r="K432" s="370"/>
      <c r="L432" s="371"/>
      <c r="M432" s="372"/>
    </row>
    <row r="433" spans="1:13" x14ac:dyDescent="0.2">
      <c r="A433" s="317"/>
      <c r="B433" s="318"/>
      <c r="C433" s="319" t="s">
        <v>986</v>
      </c>
      <c r="D433" s="320"/>
      <c r="E433" s="321"/>
      <c r="F433" s="322"/>
      <c r="G433" s="322"/>
      <c r="H433" s="303"/>
      <c r="I433" s="323"/>
      <c r="J433" s="323"/>
      <c r="K433" s="323"/>
      <c r="L433" s="324"/>
      <c r="M433" s="325"/>
    </row>
    <row r="434" spans="1:13" x14ac:dyDescent="0.2">
      <c r="A434" s="317"/>
      <c r="B434" s="318"/>
      <c r="C434" s="319" t="s">
        <v>999</v>
      </c>
      <c r="D434" s="320"/>
      <c r="E434" s="321"/>
      <c r="F434" s="322"/>
      <c r="G434" s="322"/>
      <c r="H434" s="303"/>
      <c r="I434" s="323"/>
      <c r="J434" s="323"/>
      <c r="K434" s="323"/>
      <c r="L434" s="324"/>
      <c r="M434" s="325"/>
    </row>
    <row r="435" spans="1:13" ht="12.75" x14ac:dyDescent="0.2">
      <c r="A435" s="364"/>
      <c r="B435" s="365"/>
      <c r="C435" s="373" t="s">
        <v>1000</v>
      </c>
      <c r="D435" s="374"/>
      <c r="E435" s="368" t="s">
        <v>801</v>
      </c>
      <c r="F435" s="369">
        <v>1</v>
      </c>
      <c r="G435" s="370"/>
      <c r="H435" s="316"/>
      <c r="I435" s="370"/>
      <c r="J435" s="370"/>
      <c r="K435" s="370">
        <f t="shared" ref="K435:K437" si="47">F435*H435</f>
        <v>0</v>
      </c>
      <c r="L435" s="371"/>
      <c r="M435" s="372"/>
    </row>
    <row r="436" spans="1:13" ht="12.75" x14ac:dyDescent="0.2">
      <c r="A436" s="364"/>
      <c r="B436" s="365"/>
      <c r="C436" s="377" t="s">
        <v>1001</v>
      </c>
      <c r="D436" s="378"/>
      <c r="E436" s="368" t="s">
        <v>801</v>
      </c>
      <c r="F436" s="369">
        <v>1</v>
      </c>
      <c r="G436" s="370"/>
      <c r="H436" s="316"/>
      <c r="I436" s="370"/>
      <c r="J436" s="370"/>
      <c r="K436" s="370">
        <f t="shared" si="47"/>
        <v>0</v>
      </c>
      <c r="L436" s="371"/>
      <c r="M436" s="372"/>
    </row>
    <row r="437" spans="1:13" ht="13.5" thickBot="1" x14ac:dyDescent="0.25">
      <c r="A437" s="379"/>
      <c r="B437" s="380"/>
      <c r="C437" s="381" t="s">
        <v>1002</v>
      </c>
      <c r="D437" s="382"/>
      <c r="E437" s="368" t="s">
        <v>801</v>
      </c>
      <c r="F437" s="369">
        <v>1</v>
      </c>
      <c r="G437" s="370"/>
      <c r="H437" s="316"/>
      <c r="I437" s="370"/>
      <c r="J437" s="370"/>
      <c r="K437" s="370">
        <f t="shared" si="47"/>
        <v>0</v>
      </c>
      <c r="L437" s="383"/>
      <c r="M437" s="384"/>
    </row>
    <row r="438" spans="1:13" ht="14.25" customHeight="1" thickBot="1" x14ac:dyDescent="0.25">
      <c r="A438" s="333"/>
      <c r="B438" s="334"/>
      <c r="C438" s="335"/>
      <c r="D438" s="335"/>
      <c r="E438" s="336"/>
      <c r="F438" s="337"/>
      <c r="G438" s="337"/>
      <c r="H438" s="338"/>
      <c r="I438" s="338"/>
      <c r="J438" s="338"/>
      <c r="K438" s="338"/>
      <c r="L438" s="339"/>
      <c r="M438" s="339"/>
    </row>
    <row r="439" spans="1:13" ht="14.25" customHeight="1" thickBot="1" x14ac:dyDescent="0.25">
      <c r="A439" s="340"/>
      <c r="B439" s="341"/>
      <c r="C439" s="418" t="s">
        <v>1003</v>
      </c>
      <c r="D439" s="419"/>
      <c r="E439" s="420"/>
      <c r="F439" s="421"/>
      <c r="G439" s="421"/>
      <c r="H439" s="422"/>
      <c r="I439" s="422"/>
      <c r="J439" s="422"/>
      <c r="K439" s="423"/>
      <c r="L439" s="339"/>
      <c r="M439" s="339"/>
    </row>
    <row r="440" spans="1:13" ht="14.25" customHeight="1" x14ac:dyDescent="0.2">
      <c r="A440" s="340"/>
      <c r="B440" s="341"/>
      <c r="C440" s="396" t="s">
        <v>1004</v>
      </c>
      <c r="D440" s="397"/>
      <c r="E440" s="398"/>
      <c r="F440" s="399"/>
      <c r="G440" s="399"/>
      <c r="H440" s="400"/>
      <c r="I440" s="401"/>
      <c r="J440" s="400"/>
      <c r="K440" s="402">
        <f>SUM(I411:I438)</f>
        <v>27</v>
      </c>
      <c r="L440" s="339"/>
      <c r="M440" s="339"/>
    </row>
    <row r="441" spans="1:13" ht="14.25" customHeight="1" x14ac:dyDescent="0.2">
      <c r="A441" s="340"/>
      <c r="B441" s="341"/>
      <c r="C441" s="403" t="s">
        <v>1005</v>
      </c>
      <c r="D441" s="404"/>
      <c r="E441" s="405"/>
      <c r="F441" s="406"/>
      <c r="G441" s="406"/>
      <c r="H441" s="407"/>
      <c r="I441" s="407"/>
      <c r="J441" s="408"/>
      <c r="K441" s="409">
        <f>SUM(J411:J438)</f>
        <v>27</v>
      </c>
      <c r="L441" s="339"/>
      <c r="M441" s="339"/>
    </row>
    <row r="442" spans="1:13" ht="14.25" customHeight="1" x14ac:dyDescent="0.2">
      <c r="A442" s="340"/>
      <c r="B442" s="341"/>
      <c r="C442" s="403" t="s">
        <v>1006</v>
      </c>
      <c r="D442" s="404"/>
      <c r="E442" s="405"/>
      <c r="F442" s="406"/>
      <c r="G442" s="406"/>
      <c r="H442" s="407"/>
      <c r="I442" s="410"/>
      <c r="J442" s="407"/>
      <c r="K442" s="411">
        <f>SUM(K435:K437)</f>
        <v>0</v>
      </c>
      <c r="L442" s="339"/>
      <c r="M442" s="339"/>
    </row>
    <row r="443" spans="1:13" ht="14.25" customHeight="1" x14ac:dyDescent="0.2">
      <c r="A443" s="340"/>
      <c r="B443" s="341"/>
      <c r="C443" s="403"/>
      <c r="D443" s="404"/>
      <c r="E443" s="412"/>
      <c r="F443" s="404"/>
      <c r="G443" s="404"/>
      <c r="H443" s="407"/>
      <c r="I443" s="407"/>
      <c r="J443" s="407"/>
      <c r="K443" s="411"/>
      <c r="L443" s="339"/>
      <c r="M443" s="339"/>
    </row>
    <row r="444" spans="1:13" ht="14.25" customHeight="1" thickBot="1" x14ac:dyDescent="0.25">
      <c r="A444" s="340"/>
      <c r="B444" s="341"/>
      <c r="C444" s="413"/>
      <c r="D444" s="414"/>
      <c r="E444" s="415"/>
      <c r="F444" s="414"/>
      <c r="G444" s="414"/>
      <c r="H444" s="416"/>
      <c r="I444" s="416"/>
      <c r="J444" s="416"/>
      <c r="K444" s="417"/>
      <c r="L444" s="339"/>
      <c r="M444" s="339"/>
    </row>
    <row r="445" spans="1:13" ht="14.25" customHeight="1" thickBot="1" x14ac:dyDescent="0.25">
      <c r="A445" s="340"/>
      <c r="B445" s="341"/>
      <c r="C445" s="424" t="s">
        <v>1009</v>
      </c>
      <c r="D445" s="425"/>
      <c r="E445" s="426"/>
      <c r="F445" s="427"/>
      <c r="G445" s="427"/>
      <c r="H445" s="428"/>
      <c r="I445" s="429"/>
      <c r="J445" s="428"/>
      <c r="K445" s="430">
        <f>SUM(K440:K444)</f>
        <v>54</v>
      </c>
      <c r="L445" s="339"/>
      <c r="M445" s="339"/>
    </row>
    <row r="446" spans="1:13" ht="14.25" customHeight="1" thickBot="1" x14ac:dyDescent="0.25"/>
    <row r="447" spans="1:13" ht="14.25" customHeight="1" thickBot="1" x14ac:dyDescent="0.25">
      <c r="A447" s="892" t="s">
        <v>898</v>
      </c>
      <c r="B447" s="892"/>
      <c r="C447" s="892"/>
      <c r="D447" s="892"/>
      <c r="E447" s="892"/>
      <c r="F447" s="892"/>
      <c r="G447" s="892"/>
      <c r="H447" s="892"/>
      <c r="I447" s="892"/>
      <c r="J447" s="892"/>
      <c r="K447" s="892"/>
      <c r="L447" s="892"/>
      <c r="M447" s="892"/>
    </row>
    <row r="448" spans="1:13" ht="14.25" customHeight="1" thickBot="1" x14ac:dyDescent="0.25">
      <c r="A448" s="893" t="s">
        <v>899</v>
      </c>
      <c r="B448" s="894" t="s">
        <v>900</v>
      </c>
      <c r="C448" s="894" t="s">
        <v>901</v>
      </c>
      <c r="D448" s="894"/>
      <c r="E448" s="894" t="s">
        <v>902</v>
      </c>
      <c r="F448" s="895" t="s">
        <v>903</v>
      </c>
      <c r="G448" s="896" t="s">
        <v>904</v>
      </c>
      <c r="H448" s="896"/>
      <c r="I448" s="896"/>
      <c r="J448" s="896"/>
      <c r="K448" s="896"/>
      <c r="L448" s="897" t="s">
        <v>905</v>
      </c>
      <c r="M448" s="897"/>
    </row>
    <row r="449" spans="1:13" ht="14.25" customHeight="1" thickBot="1" x14ac:dyDescent="0.25">
      <c r="A449" s="893"/>
      <c r="B449" s="894"/>
      <c r="C449" s="894"/>
      <c r="D449" s="894"/>
      <c r="E449" s="894"/>
      <c r="F449" s="895"/>
      <c r="G449" s="360" t="s">
        <v>906</v>
      </c>
      <c r="H449" s="360" t="s">
        <v>907</v>
      </c>
      <c r="I449" s="360" t="s">
        <v>908</v>
      </c>
      <c r="J449" s="360" t="s">
        <v>909</v>
      </c>
      <c r="K449" s="361" t="s">
        <v>910</v>
      </c>
      <c r="L449" s="362" t="s">
        <v>16</v>
      </c>
      <c r="M449" s="363" t="s">
        <v>23</v>
      </c>
    </row>
    <row r="450" spans="1:13" ht="14.25" customHeight="1" x14ac:dyDescent="0.2">
      <c r="A450" s="889" t="s">
        <v>911</v>
      </c>
      <c r="B450" s="889"/>
      <c r="C450" s="889"/>
      <c r="D450" s="889"/>
      <c r="E450" s="889"/>
      <c r="F450" s="889"/>
      <c r="G450" s="889"/>
      <c r="H450" s="889"/>
      <c r="I450" s="889"/>
      <c r="J450" s="889"/>
      <c r="K450" s="889"/>
      <c r="L450" s="889"/>
      <c r="M450" s="889"/>
    </row>
    <row r="451" spans="1:13" ht="14.25" customHeight="1" x14ac:dyDescent="0.2">
      <c r="A451" s="285"/>
      <c r="B451" s="286"/>
      <c r="C451" s="286"/>
      <c r="D451" s="286"/>
      <c r="E451" s="287"/>
      <c r="F451" s="286"/>
      <c r="G451" s="286"/>
      <c r="H451" s="286"/>
      <c r="I451" s="286"/>
      <c r="J451" s="286"/>
      <c r="K451" s="286"/>
      <c r="L451" s="286"/>
      <c r="M451" s="288"/>
    </row>
    <row r="452" spans="1:13" ht="14.25" customHeight="1" x14ac:dyDescent="0.2">
      <c r="A452" s="289" t="s">
        <v>912</v>
      </c>
      <c r="B452" s="287"/>
      <c r="C452" s="287"/>
      <c r="D452" s="287"/>
      <c r="E452" s="287"/>
      <c r="F452" s="287"/>
      <c r="G452" s="287"/>
      <c r="H452" s="287"/>
      <c r="I452" s="287"/>
      <c r="J452" s="287"/>
      <c r="K452" s="287"/>
      <c r="L452" s="287"/>
      <c r="M452" s="290"/>
    </row>
    <row r="453" spans="1:13" ht="14.25" customHeight="1" x14ac:dyDescent="0.2">
      <c r="A453" s="890" t="s">
        <v>913</v>
      </c>
      <c r="B453" s="890"/>
      <c r="C453" s="890"/>
      <c r="D453" s="890"/>
      <c r="E453" s="890"/>
      <c r="F453" s="890"/>
      <c r="G453" s="890"/>
      <c r="H453" s="890"/>
      <c r="I453" s="890"/>
      <c r="J453" s="890"/>
      <c r="K453" s="890"/>
      <c r="L453" s="890"/>
      <c r="M453" s="890"/>
    </row>
    <row r="454" spans="1:13" ht="14.25" customHeight="1" x14ac:dyDescent="0.2">
      <c r="A454" s="891" t="s">
        <v>914</v>
      </c>
      <c r="B454" s="891"/>
      <c r="C454" s="891"/>
      <c r="D454" s="891"/>
      <c r="E454" s="891"/>
      <c r="F454" s="891"/>
      <c r="G454" s="891"/>
      <c r="H454" s="891"/>
      <c r="I454" s="891"/>
      <c r="J454" s="891"/>
      <c r="K454" s="891"/>
      <c r="L454" s="891"/>
      <c r="M454" s="891"/>
    </row>
    <row r="455" spans="1:13" ht="14.25" customHeight="1" x14ac:dyDescent="0.2">
      <c r="A455" s="890" t="s">
        <v>915</v>
      </c>
      <c r="B455" s="890"/>
      <c r="C455" s="890"/>
      <c r="D455" s="890"/>
      <c r="E455" s="890"/>
      <c r="F455" s="890"/>
      <c r="G455" s="890"/>
      <c r="H455" s="890"/>
      <c r="I455" s="890"/>
      <c r="J455" s="890"/>
      <c r="K455" s="890"/>
      <c r="L455" s="890"/>
      <c r="M455" s="890"/>
    </row>
    <row r="456" spans="1:13" ht="14.25" customHeight="1" x14ac:dyDescent="0.2">
      <c r="A456" s="890" t="s">
        <v>916</v>
      </c>
      <c r="B456" s="890"/>
      <c r="C456" s="890"/>
      <c r="D456" s="890"/>
      <c r="E456" s="890"/>
      <c r="F456" s="890"/>
      <c r="G456" s="890"/>
      <c r="H456" s="890"/>
      <c r="I456" s="890"/>
      <c r="J456" s="890"/>
      <c r="K456" s="890"/>
      <c r="L456" s="890"/>
      <c r="M456" s="890"/>
    </row>
    <row r="457" spans="1:13" ht="14.25" customHeight="1" x14ac:dyDescent="0.2">
      <c r="A457" s="890" t="s">
        <v>917</v>
      </c>
      <c r="B457" s="890"/>
      <c r="C457" s="890"/>
      <c r="D457" s="890"/>
      <c r="E457" s="890"/>
      <c r="F457" s="890"/>
      <c r="G457" s="890"/>
      <c r="H457" s="890"/>
      <c r="I457" s="890"/>
      <c r="J457" s="890"/>
      <c r="K457" s="890"/>
      <c r="L457" s="890"/>
      <c r="M457" s="890"/>
    </row>
    <row r="458" spans="1:13" ht="14.25" customHeight="1" x14ac:dyDescent="0.2">
      <c r="A458" s="291"/>
      <c r="B458" s="292"/>
      <c r="C458" s="292"/>
      <c r="D458" s="292"/>
      <c r="E458" s="293"/>
      <c r="F458" s="292"/>
      <c r="G458" s="292"/>
      <c r="H458" s="292"/>
      <c r="I458" s="292"/>
      <c r="J458" s="292"/>
      <c r="K458" s="292"/>
      <c r="L458" s="292"/>
      <c r="M458" s="294"/>
    </row>
    <row r="459" spans="1:13" ht="14.25" customHeight="1" x14ac:dyDescent="0.2">
      <c r="A459" s="898" t="s">
        <v>918</v>
      </c>
      <c r="B459" s="898"/>
      <c r="C459" s="898"/>
      <c r="D459" s="898"/>
      <c r="E459" s="898"/>
      <c r="F459" s="898"/>
      <c r="G459" s="898"/>
      <c r="H459" s="898"/>
      <c r="I459" s="898"/>
      <c r="J459" s="898"/>
      <c r="K459" s="898"/>
      <c r="L459" s="898"/>
      <c r="M459" s="898"/>
    </row>
    <row r="460" spans="1:13" ht="14.25" customHeight="1" x14ac:dyDescent="0.2">
      <c r="A460" s="899" t="s">
        <v>919</v>
      </c>
      <c r="B460" s="899"/>
      <c r="C460" s="899"/>
      <c r="D460" s="899"/>
      <c r="E460" s="899"/>
      <c r="F460" s="899"/>
      <c r="G460" s="899"/>
      <c r="H460" s="899"/>
      <c r="I460" s="899"/>
      <c r="J460" s="899"/>
      <c r="K460" s="899"/>
      <c r="L460" s="899"/>
      <c r="M460" s="899"/>
    </row>
    <row r="461" spans="1:13" ht="14.25" customHeight="1" x14ac:dyDescent="0.2">
      <c r="A461" s="889" t="s">
        <v>920</v>
      </c>
      <c r="B461" s="889"/>
      <c r="C461" s="889"/>
      <c r="D461" s="889"/>
      <c r="E461" s="889"/>
      <c r="F461" s="889"/>
      <c r="G461" s="889"/>
      <c r="H461" s="889"/>
      <c r="I461" s="889"/>
      <c r="J461" s="889"/>
      <c r="K461" s="889"/>
      <c r="L461" s="889"/>
      <c r="M461" s="889"/>
    </row>
    <row r="462" spans="1:13" ht="14.25" customHeight="1" x14ac:dyDescent="0.2">
      <c r="A462" s="295"/>
      <c r="B462" s="296"/>
      <c r="C462" s="297"/>
      <c r="D462" s="297"/>
      <c r="E462" s="298"/>
      <c r="F462" s="299"/>
      <c r="G462" s="299"/>
      <c r="H462" s="300"/>
      <c r="I462" s="300"/>
      <c r="J462" s="300"/>
      <c r="K462" s="300"/>
      <c r="L462" s="301"/>
      <c r="M462" s="302"/>
    </row>
    <row r="463" spans="1:13" ht="14.25" customHeight="1" x14ac:dyDescent="0.2">
      <c r="A463" s="903"/>
      <c r="B463" s="903"/>
      <c r="C463" s="903"/>
      <c r="D463" s="903"/>
      <c r="E463" s="903"/>
      <c r="F463" s="903"/>
      <c r="G463" s="903"/>
      <c r="H463" s="903"/>
      <c r="I463" s="903"/>
      <c r="J463" s="903"/>
      <c r="K463" s="903"/>
      <c r="L463" s="903"/>
      <c r="M463" s="903"/>
    </row>
    <row r="464" spans="1:13" ht="14.25" customHeight="1" thickBot="1" x14ac:dyDescent="0.25">
      <c r="A464" s="295"/>
      <c r="B464" s="296"/>
      <c r="C464" s="297"/>
      <c r="D464" s="297"/>
      <c r="E464" s="298"/>
      <c r="F464" s="299"/>
      <c r="G464" s="299"/>
      <c r="H464" s="300"/>
      <c r="I464" s="300"/>
      <c r="J464" s="300"/>
      <c r="K464" s="300"/>
      <c r="L464" s="301"/>
      <c r="M464" s="302"/>
    </row>
    <row r="465" spans="1:13" ht="14.25" customHeight="1" thickBot="1" x14ac:dyDescent="0.25">
      <c r="A465" s="901" t="s">
        <v>921</v>
      </c>
      <c r="B465" s="901"/>
      <c r="C465" s="901"/>
      <c r="D465" s="901"/>
      <c r="E465" s="901"/>
      <c r="F465" s="901"/>
      <c r="G465" s="901"/>
      <c r="H465" s="901"/>
      <c r="I465" s="901"/>
      <c r="J465" s="901"/>
      <c r="K465" s="901"/>
      <c r="L465" s="901"/>
      <c r="M465" s="901"/>
    </row>
    <row r="466" spans="1:13" ht="14.25" customHeight="1" thickBot="1" x14ac:dyDescent="0.25">
      <c r="A466" s="295"/>
      <c r="B466" s="902" t="s">
        <v>922</v>
      </c>
      <c r="C466" s="902"/>
      <c r="D466" s="902"/>
      <c r="E466" s="902"/>
      <c r="F466" s="902"/>
      <c r="G466" s="902"/>
      <c r="H466" s="902"/>
      <c r="I466" s="902"/>
      <c r="J466" s="902"/>
      <c r="K466" s="902"/>
      <c r="L466" s="301"/>
      <c r="M466" s="302"/>
    </row>
    <row r="467" spans="1:13" ht="14.25" customHeight="1" x14ac:dyDescent="0.2">
      <c r="A467" s="304"/>
      <c r="B467" s="305"/>
      <c r="C467" s="353" t="s">
        <v>923</v>
      </c>
      <c r="D467" s="354"/>
      <c r="E467" s="355"/>
      <c r="F467" s="356"/>
      <c r="G467" s="356"/>
      <c r="H467" s="357"/>
      <c r="I467" s="310"/>
      <c r="J467" s="310"/>
      <c r="K467" s="310"/>
      <c r="L467" s="311"/>
      <c r="M467" s="312"/>
    </row>
    <row r="468" spans="1:13" ht="14.25" customHeight="1" x14ac:dyDescent="0.2">
      <c r="A468" s="385"/>
      <c r="B468" s="386"/>
      <c r="C468" s="387" t="s">
        <v>1035</v>
      </c>
      <c r="D468" s="388"/>
      <c r="E468" s="389"/>
      <c r="F468" s="390"/>
      <c r="G468" s="358"/>
      <c r="H468" s="359"/>
      <c r="I468" s="393"/>
      <c r="J468" s="393"/>
      <c r="K468" s="393"/>
      <c r="L468" s="394"/>
      <c r="M468" s="395"/>
    </row>
    <row r="469" spans="1:13" ht="14.25" customHeight="1" x14ac:dyDescent="0.2">
      <c r="A469" s="391"/>
      <c r="B469" s="392"/>
      <c r="C469" s="373" t="s">
        <v>927</v>
      </c>
      <c r="D469" s="374"/>
      <c r="E469" s="368" t="s">
        <v>897</v>
      </c>
      <c r="F469" s="369">
        <v>8</v>
      </c>
      <c r="G469" s="315"/>
      <c r="H469" s="316"/>
      <c r="I469" s="370">
        <f t="shared" ref="I469:I473" si="48">PRODUCT(F469,G469)</f>
        <v>8</v>
      </c>
      <c r="J469" s="370">
        <f t="shared" ref="J469:J473" si="49">PRODUCT(F469,H469)</f>
        <v>8</v>
      </c>
      <c r="K469" s="370">
        <f t="shared" ref="K469:K473" si="50">SUM(I469:J469)</f>
        <v>16</v>
      </c>
      <c r="L469" s="371"/>
      <c r="M469" s="372"/>
    </row>
    <row r="470" spans="1:13" ht="14.25" customHeight="1" x14ac:dyDescent="0.2">
      <c r="A470" s="364"/>
      <c r="B470" s="365"/>
      <c r="C470" s="366" t="s">
        <v>924</v>
      </c>
      <c r="D470" s="367"/>
      <c r="E470" s="368"/>
      <c r="F470" s="369"/>
      <c r="G470" s="315"/>
      <c r="H470" s="316"/>
      <c r="I470" s="370"/>
      <c r="J470" s="370"/>
      <c r="K470" s="370"/>
      <c r="L470" s="371"/>
      <c r="M470" s="372"/>
    </row>
    <row r="471" spans="1:13" ht="14.25" customHeight="1" x14ac:dyDescent="0.2">
      <c r="A471" s="364"/>
      <c r="B471" s="365"/>
      <c r="C471" s="373" t="s">
        <v>926</v>
      </c>
      <c r="D471" s="374"/>
      <c r="E471" s="368" t="s">
        <v>897</v>
      </c>
      <c r="F471" s="369">
        <v>10</v>
      </c>
      <c r="G471" s="315"/>
      <c r="H471" s="316"/>
      <c r="I471" s="370">
        <f t="shared" si="48"/>
        <v>10</v>
      </c>
      <c r="J471" s="370">
        <f t="shared" si="49"/>
        <v>10</v>
      </c>
      <c r="K471" s="370">
        <f t="shared" si="50"/>
        <v>20</v>
      </c>
      <c r="L471" s="371"/>
      <c r="M471" s="372"/>
    </row>
    <row r="472" spans="1:13" ht="51" x14ac:dyDescent="0.2">
      <c r="A472" s="364"/>
      <c r="B472" s="365"/>
      <c r="C472" s="375" t="s">
        <v>928</v>
      </c>
      <c r="D472" s="374"/>
      <c r="E472" s="368" t="s">
        <v>801</v>
      </c>
      <c r="F472" s="369">
        <v>2</v>
      </c>
      <c r="G472" s="315"/>
      <c r="H472" s="316"/>
      <c r="I472" s="370">
        <f t="shared" si="48"/>
        <v>2</v>
      </c>
      <c r="J472" s="370">
        <f t="shared" si="49"/>
        <v>2</v>
      </c>
      <c r="K472" s="370">
        <f t="shared" si="50"/>
        <v>4</v>
      </c>
      <c r="L472" s="371"/>
      <c r="M472" s="372"/>
    </row>
    <row r="473" spans="1:13" ht="51.75" thickBot="1" x14ac:dyDescent="0.25">
      <c r="A473" s="364"/>
      <c r="B473" s="365"/>
      <c r="C473" s="375" t="s">
        <v>1036</v>
      </c>
      <c r="D473" s="374"/>
      <c r="E473" s="368" t="s">
        <v>801</v>
      </c>
      <c r="F473" s="369">
        <v>1</v>
      </c>
      <c r="G473" s="315"/>
      <c r="H473" s="316"/>
      <c r="I473" s="370">
        <f t="shared" si="48"/>
        <v>1</v>
      </c>
      <c r="J473" s="370">
        <f t="shared" si="49"/>
        <v>1</v>
      </c>
      <c r="K473" s="370">
        <f t="shared" si="50"/>
        <v>2</v>
      </c>
      <c r="L473" s="371"/>
      <c r="M473" s="372"/>
    </row>
    <row r="474" spans="1:13" ht="14.25" customHeight="1" x14ac:dyDescent="0.2">
      <c r="A474" s="304"/>
      <c r="B474" s="305"/>
      <c r="C474" s="353" t="s">
        <v>999</v>
      </c>
      <c r="D474" s="354"/>
      <c r="E474" s="355"/>
      <c r="F474" s="356"/>
      <c r="G474" s="356"/>
      <c r="H474" s="357"/>
      <c r="I474" s="310"/>
      <c r="J474" s="310"/>
      <c r="K474" s="310"/>
      <c r="L474" s="311"/>
      <c r="M474" s="312"/>
    </row>
    <row r="475" spans="1:13" ht="14.25" customHeight="1" x14ac:dyDescent="0.2">
      <c r="A475" s="364"/>
      <c r="B475" s="365"/>
      <c r="C475" s="373" t="s">
        <v>1037</v>
      </c>
      <c r="D475" s="374"/>
      <c r="E475" s="368" t="s">
        <v>801</v>
      </c>
      <c r="F475" s="369">
        <v>1</v>
      </c>
      <c r="G475" s="370"/>
      <c r="H475" s="316"/>
      <c r="I475" s="370"/>
      <c r="J475" s="370"/>
      <c r="K475" s="370">
        <f t="shared" ref="K475:K477" si="51">F475*H475</f>
        <v>0</v>
      </c>
      <c r="L475" s="371"/>
      <c r="M475" s="372"/>
    </row>
    <row r="476" spans="1:13" ht="14.25" customHeight="1" x14ac:dyDescent="0.2">
      <c r="A476" s="364"/>
      <c r="B476" s="365"/>
      <c r="C476" s="377" t="s">
        <v>1038</v>
      </c>
      <c r="D476" s="378"/>
      <c r="E476" s="368" t="s">
        <v>801</v>
      </c>
      <c r="F476" s="369">
        <v>1</v>
      </c>
      <c r="G476" s="370"/>
      <c r="H476" s="316"/>
      <c r="I476" s="370"/>
      <c r="J476" s="370"/>
      <c r="K476" s="370">
        <f t="shared" si="51"/>
        <v>0</v>
      </c>
      <c r="L476" s="371"/>
      <c r="M476" s="372"/>
    </row>
    <row r="477" spans="1:13" ht="14.25" customHeight="1" thickBot="1" x14ac:dyDescent="0.25">
      <c r="A477" s="379"/>
      <c r="B477" s="380"/>
      <c r="C477" s="381" t="s">
        <v>1039</v>
      </c>
      <c r="D477" s="382"/>
      <c r="E477" s="368" t="s">
        <v>801</v>
      </c>
      <c r="F477" s="369">
        <v>1</v>
      </c>
      <c r="G477" s="370"/>
      <c r="H477" s="316"/>
      <c r="I477" s="370"/>
      <c r="J477" s="370"/>
      <c r="K477" s="370">
        <f t="shared" si="51"/>
        <v>0</v>
      </c>
      <c r="L477" s="383"/>
      <c r="M477" s="384"/>
    </row>
    <row r="478" spans="1:13" ht="14.25" customHeight="1" thickBot="1" x14ac:dyDescent="0.25">
      <c r="A478" s="333"/>
      <c r="B478" s="334"/>
      <c r="C478" s="335"/>
      <c r="D478" s="335"/>
      <c r="E478" s="336"/>
      <c r="F478" s="337"/>
      <c r="G478" s="337"/>
      <c r="H478" s="338"/>
      <c r="I478" s="338"/>
      <c r="J478" s="338"/>
      <c r="K478" s="338"/>
      <c r="L478" s="339"/>
      <c r="M478" s="339"/>
    </row>
    <row r="479" spans="1:13" ht="14.25" customHeight="1" thickBot="1" x14ac:dyDescent="0.25">
      <c r="A479" s="340"/>
      <c r="B479" s="341"/>
      <c r="C479" s="418" t="s">
        <v>1003</v>
      </c>
      <c r="D479" s="419"/>
      <c r="E479" s="420"/>
      <c r="F479" s="421"/>
      <c r="G479" s="421"/>
      <c r="H479" s="422"/>
      <c r="I479" s="422"/>
      <c r="J479" s="422"/>
      <c r="K479" s="423"/>
      <c r="L479" s="339"/>
      <c r="M479" s="339"/>
    </row>
    <row r="480" spans="1:13" ht="14.25" customHeight="1" x14ac:dyDescent="0.2">
      <c r="A480" s="340"/>
      <c r="B480" s="341"/>
      <c r="C480" s="396" t="s">
        <v>1004</v>
      </c>
      <c r="D480" s="397"/>
      <c r="E480" s="398"/>
      <c r="F480" s="399"/>
      <c r="G480" s="399"/>
      <c r="H480" s="400"/>
      <c r="I480" s="401"/>
      <c r="J480" s="400"/>
      <c r="K480" s="402">
        <f>SUM(I467:I478)</f>
        <v>21</v>
      </c>
      <c r="L480" s="339"/>
      <c r="M480" s="339"/>
    </row>
    <row r="481" spans="1:13" ht="14.25" customHeight="1" x14ac:dyDescent="0.2">
      <c r="A481" s="340"/>
      <c r="B481" s="341"/>
      <c r="C481" s="403" t="s">
        <v>1005</v>
      </c>
      <c r="D481" s="404"/>
      <c r="E481" s="405"/>
      <c r="F481" s="406"/>
      <c r="G481" s="406"/>
      <c r="H481" s="407"/>
      <c r="I481" s="407"/>
      <c r="J481" s="408"/>
      <c r="K481" s="409">
        <f>SUM(J467:J478)</f>
        <v>21</v>
      </c>
      <c r="L481" s="339"/>
      <c r="M481" s="339"/>
    </row>
    <row r="482" spans="1:13" ht="14.25" customHeight="1" x14ac:dyDescent="0.2">
      <c r="A482" s="340"/>
      <c r="B482" s="341"/>
      <c r="C482" s="403" t="s">
        <v>1006</v>
      </c>
      <c r="D482" s="404"/>
      <c r="E482" s="405"/>
      <c r="F482" s="406"/>
      <c r="G482" s="406"/>
      <c r="H482" s="407"/>
      <c r="I482" s="410"/>
      <c r="J482" s="407"/>
      <c r="K482" s="411">
        <f>SUM(K475:K477)</f>
        <v>0</v>
      </c>
      <c r="L482" s="339"/>
      <c r="M482" s="339"/>
    </row>
    <row r="483" spans="1:13" ht="14.25" customHeight="1" x14ac:dyDescent="0.2">
      <c r="A483" s="340"/>
      <c r="B483" s="341"/>
      <c r="C483" s="403"/>
      <c r="D483" s="404"/>
      <c r="E483" s="412"/>
      <c r="F483" s="404"/>
      <c r="G483" s="404"/>
      <c r="H483" s="407"/>
      <c r="I483" s="407"/>
      <c r="J483" s="407"/>
      <c r="K483" s="411"/>
      <c r="L483" s="339"/>
      <c r="M483" s="339"/>
    </row>
    <row r="484" spans="1:13" ht="14.25" customHeight="1" thickBot="1" x14ac:dyDescent="0.25">
      <c r="A484" s="340"/>
      <c r="B484" s="341"/>
      <c r="C484" s="413"/>
      <c r="D484" s="414"/>
      <c r="E484" s="415"/>
      <c r="F484" s="414"/>
      <c r="G484" s="414"/>
      <c r="H484" s="416"/>
      <c r="I484" s="416"/>
      <c r="J484" s="416"/>
      <c r="K484" s="417"/>
      <c r="L484" s="339"/>
      <c r="M484" s="339"/>
    </row>
    <row r="485" spans="1:13" ht="14.25" customHeight="1" thickBot="1" x14ac:dyDescent="0.25">
      <c r="A485" s="340"/>
      <c r="B485" s="341"/>
      <c r="C485" s="424" t="s">
        <v>1009</v>
      </c>
      <c r="D485" s="425"/>
      <c r="E485" s="426"/>
      <c r="F485" s="427"/>
      <c r="G485" s="427"/>
      <c r="H485" s="428"/>
      <c r="I485" s="429"/>
      <c r="J485" s="428"/>
      <c r="K485" s="430">
        <f>SUM(K480:K484)</f>
        <v>42</v>
      </c>
      <c r="L485" s="339"/>
      <c r="M485" s="339"/>
    </row>
    <row r="486" spans="1:13" ht="14.25" customHeight="1" thickBot="1" x14ac:dyDescent="0.25"/>
    <row r="487" spans="1:13" ht="14.25" customHeight="1" thickBot="1" x14ac:dyDescent="0.25">
      <c r="A487" s="892" t="s">
        <v>898</v>
      </c>
      <c r="B487" s="892"/>
      <c r="C487" s="892"/>
      <c r="D487" s="892"/>
      <c r="E487" s="892"/>
      <c r="F487" s="892"/>
      <c r="G487" s="892"/>
      <c r="H487" s="892"/>
      <c r="I487" s="892"/>
      <c r="J487" s="892"/>
      <c r="K487" s="892"/>
      <c r="L487" s="892"/>
      <c r="M487" s="892"/>
    </row>
    <row r="488" spans="1:13" ht="14.25" customHeight="1" thickBot="1" x14ac:dyDescent="0.25">
      <c r="A488" s="893" t="s">
        <v>899</v>
      </c>
      <c r="B488" s="894" t="s">
        <v>900</v>
      </c>
      <c r="C488" s="894" t="s">
        <v>901</v>
      </c>
      <c r="D488" s="894"/>
      <c r="E488" s="894" t="s">
        <v>902</v>
      </c>
      <c r="F488" s="895" t="s">
        <v>903</v>
      </c>
      <c r="G488" s="896" t="s">
        <v>904</v>
      </c>
      <c r="H488" s="896"/>
      <c r="I488" s="896"/>
      <c r="J488" s="896"/>
      <c r="K488" s="896"/>
      <c r="L488" s="897" t="s">
        <v>905</v>
      </c>
      <c r="M488" s="897"/>
    </row>
    <row r="489" spans="1:13" ht="14.25" customHeight="1" thickBot="1" x14ac:dyDescent="0.25">
      <c r="A489" s="893"/>
      <c r="B489" s="894"/>
      <c r="C489" s="894"/>
      <c r="D489" s="894"/>
      <c r="E489" s="894"/>
      <c r="F489" s="895"/>
      <c r="G489" s="360" t="s">
        <v>906</v>
      </c>
      <c r="H489" s="360" t="s">
        <v>907</v>
      </c>
      <c r="I489" s="360" t="s">
        <v>908</v>
      </c>
      <c r="J489" s="360" t="s">
        <v>909</v>
      </c>
      <c r="K489" s="361" t="s">
        <v>910</v>
      </c>
      <c r="L489" s="362" t="s">
        <v>16</v>
      </c>
      <c r="M489" s="363" t="s">
        <v>23</v>
      </c>
    </row>
    <row r="490" spans="1:13" ht="14.25" customHeight="1" x14ac:dyDescent="0.2">
      <c r="A490" s="889" t="s">
        <v>911</v>
      </c>
      <c r="B490" s="889"/>
      <c r="C490" s="889"/>
      <c r="D490" s="889"/>
      <c r="E490" s="889"/>
      <c r="F490" s="889"/>
      <c r="G490" s="889"/>
      <c r="H490" s="889"/>
      <c r="I490" s="889"/>
      <c r="J490" s="889"/>
      <c r="K490" s="889"/>
      <c r="L490" s="889"/>
      <c r="M490" s="889"/>
    </row>
    <row r="491" spans="1:13" ht="14.25" customHeight="1" x14ac:dyDescent="0.2">
      <c r="A491" s="285"/>
      <c r="B491" s="286"/>
      <c r="C491" s="286"/>
      <c r="D491" s="286"/>
      <c r="E491" s="287"/>
      <c r="F491" s="286"/>
      <c r="G491" s="286"/>
      <c r="H491" s="286"/>
      <c r="I491" s="286"/>
      <c r="J491" s="286"/>
      <c r="K491" s="286"/>
      <c r="L491" s="286"/>
      <c r="M491" s="288"/>
    </row>
    <row r="492" spans="1:13" ht="14.25" customHeight="1" x14ac:dyDescent="0.2">
      <c r="A492" s="289" t="s">
        <v>912</v>
      </c>
      <c r="B492" s="287"/>
      <c r="C492" s="287"/>
      <c r="D492" s="287"/>
      <c r="E492" s="287"/>
      <c r="F492" s="287"/>
      <c r="G492" s="287"/>
      <c r="H492" s="287"/>
      <c r="I492" s="287"/>
      <c r="J492" s="287"/>
      <c r="K492" s="287"/>
      <c r="L492" s="287"/>
      <c r="M492" s="290"/>
    </row>
    <row r="493" spans="1:13" ht="14.25" customHeight="1" x14ac:dyDescent="0.2">
      <c r="A493" s="890" t="s">
        <v>913</v>
      </c>
      <c r="B493" s="890"/>
      <c r="C493" s="890"/>
      <c r="D493" s="890"/>
      <c r="E493" s="890"/>
      <c r="F493" s="890"/>
      <c r="G493" s="890"/>
      <c r="H493" s="890"/>
      <c r="I493" s="890"/>
      <c r="J493" s="890"/>
      <c r="K493" s="890"/>
      <c r="L493" s="890"/>
      <c r="M493" s="890"/>
    </row>
    <row r="494" spans="1:13" ht="14.25" customHeight="1" x14ac:dyDescent="0.2">
      <c r="A494" s="891" t="s">
        <v>914</v>
      </c>
      <c r="B494" s="891"/>
      <c r="C494" s="891"/>
      <c r="D494" s="891"/>
      <c r="E494" s="891"/>
      <c r="F494" s="891"/>
      <c r="G494" s="891"/>
      <c r="H494" s="891"/>
      <c r="I494" s="891"/>
      <c r="J494" s="891"/>
      <c r="K494" s="891"/>
      <c r="L494" s="891"/>
      <c r="M494" s="891"/>
    </row>
    <row r="495" spans="1:13" ht="14.25" customHeight="1" x14ac:dyDescent="0.2">
      <c r="A495" s="890" t="s">
        <v>915</v>
      </c>
      <c r="B495" s="890"/>
      <c r="C495" s="890"/>
      <c r="D495" s="890"/>
      <c r="E495" s="890"/>
      <c r="F495" s="890"/>
      <c r="G495" s="890"/>
      <c r="H495" s="890"/>
      <c r="I495" s="890"/>
      <c r="J495" s="890"/>
      <c r="K495" s="890"/>
      <c r="L495" s="890"/>
      <c r="M495" s="890"/>
    </row>
    <row r="496" spans="1:13" ht="14.25" customHeight="1" x14ac:dyDescent="0.2">
      <c r="A496" s="890" t="s">
        <v>916</v>
      </c>
      <c r="B496" s="890"/>
      <c r="C496" s="890"/>
      <c r="D496" s="890"/>
      <c r="E496" s="890"/>
      <c r="F496" s="890"/>
      <c r="G496" s="890"/>
      <c r="H496" s="890"/>
      <c r="I496" s="890"/>
      <c r="J496" s="890"/>
      <c r="K496" s="890"/>
      <c r="L496" s="890"/>
      <c r="M496" s="890"/>
    </row>
    <row r="497" spans="1:13" ht="14.25" customHeight="1" x14ac:dyDescent="0.2">
      <c r="A497" s="890" t="s">
        <v>917</v>
      </c>
      <c r="B497" s="890"/>
      <c r="C497" s="890"/>
      <c r="D497" s="890"/>
      <c r="E497" s="890"/>
      <c r="F497" s="890"/>
      <c r="G497" s="890"/>
      <c r="H497" s="890"/>
      <c r="I497" s="890"/>
      <c r="J497" s="890"/>
      <c r="K497" s="890"/>
      <c r="L497" s="890"/>
      <c r="M497" s="890"/>
    </row>
    <row r="498" spans="1:13" ht="14.25" customHeight="1" x14ac:dyDescent="0.2">
      <c r="A498" s="291"/>
      <c r="B498" s="292"/>
      <c r="C498" s="292"/>
      <c r="D498" s="292"/>
      <c r="E498" s="293"/>
      <c r="F498" s="292"/>
      <c r="G498" s="292"/>
      <c r="H498" s="292"/>
      <c r="I498" s="292"/>
      <c r="J498" s="292"/>
      <c r="K498" s="292"/>
      <c r="L498" s="292"/>
      <c r="M498" s="294"/>
    </row>
    <row r="499" spans="1:13" ht="14.25" customHeight="1" x14ac:dyDescent="0.2">
      <c r="A499" s="898" t="s">
        <v>918</v>
      </c>
      <c r="B499" s="898"/>
      <c r="C499" s="898"/>
      <c r="D499" s="898"/>
      <c r="E499" s="898"/>
      <c r="F499" s="898"/>
      <c r="G499" s="898"/>
      <c r="H499" s="898"/>
      <c r="I499" s="898"/>
      <c r="J499" s="898"/>
      <c r="K499" s="898"/>
      <c r="L499" s="898"/>
      <c r="M499" s="898"/>
    </row>
    <row r="500" spans="1:13" ht="14.25" customHeight="1" x14ac:dyDescent="0.2">
      <c r="A500" s="899" t="s">
        <v>919</v>
      </c>
      <c r="B500" s="899"/>
      <c r="C500" s="899"/>
      <c r="D500" s="899"/>
      <c r="E500" s="899"/>
      <c r="F500" s="899"/>
      <c r="G500" s="899"/>
      <c r="H500" s="899"/>
      <c r="I500" s="899"/>
      <c r="J500" s="899"/>
      <c r="K500" s="899"/>
      <c r="L500" s="899"/>
      <c r="M500" s="899"/>
    </row>
    <row r="501" spans="1:13" ht="14.25" customHeight="1" x14ac:dyDescent="0.2">
      <c r="A501" s="889" t="s">
        <v>920</v>
      </c>
      <c r="B501" s="889"/>
      <c r="C501" s="889"/>
      <c r="D501" s="889"/>
      <c r="E501" s="889"/>
      <c r="F501" s="889"/>
      <c r="G501" s="889"/>
      <c r="H501" s="889"/>
      <c r="I501" s="889"/>
      <c r="J501" s="889"/>
      <c r="K501" s="889"/>
      <c r="L501" s="889"/>
      <c r="M501" s="889"/>
    </row>
    <row r="502" spans="1:13" ht="14.25" customHeight="1" x14ac:dyDescent="0.2">
      <c r="A502" s="295"/>
      <c r="B502" s="296"/>
      <c r="C502" s="297"/>
      <c r="D502" s="297"/>
      <c r="E502" s="298"/>
      <c r="F502" s="299"/>
      <c r="G502" s="299"/>
      <c r="H502" s="300"/>
      <c r="I502" s="300"/>
      <c r="J502" s="300"/>
      <c r="K502" s="300"/>
      <c r="L502" s="301"/>
      <c r="M502" s="302"/>
    </row>
    <row r="503" spans="1:13" ht="14.25" customHeight="1" x14ac:dyDescent="0.2">
      <c r="A503" s="903"/>
      <c r="B503" s="903"/>
      <c r="C503" s="903"/>
      <c r="D503" s="903"/>
      <c r="E503" s="903"/>
      <c r="F503" s="903"/>
      <c r="G503" s="903"/>
      <c r="H503" s="903"/>
      <c r="I503" s="903"/>
      <c r="J503" s="903"/>
      <c r="K503" s="903"/>
      <c r="L503" s="903"/>
      <c r="M503" s="903"/>
    </row>
    <row r="504" spans="1:13" ht="14.25" customHeight="1" thickBot="1" x14ac:dyDescent="0.25">
      <c r="A504" s="295"/>
      <c r="B504" s="296"/>
      <c r="C504" s="297"/>
      <c r="D504" s="297"/>
      <c r="E504" s="298"/>
      <c r="F504" s="299"/>
      <c r="G504" s="299"/>
      <c r="H504" s="300"/>
      <c r="I504" s="300"/>
      <c r="J504" s="300"/>
      <c r="K504" s="300"/>
      <c r="L504" s="301"/>
      <c r="M504" s="302"/>
    </row>
    <row r="505" spans="1:13" ht="14.25" customHeight="1" thickBot="1" x14ac:dyDescent="0.25">
      <c r="A505" s="901" t="s">
        <v>921</v>
      </c>
      <c r="B505" s="901"/>
      <c r="C505" s="901"/>
      <c r="D505" s="901"/>
      <c r="E505" s="901"/>
      <c r="F505" s="901"/>
      <c r="G505" s="901"/>
      <c r="H505" s="901"/>
      <c r="I505" s="901"/>
      <c r="J505" s="901"/>
      <c r="K505" s="901"/>
      <c r="L505" s="901"/>
      <c r="M505" s="901"/>
    </row>
    <row r="506" spans="1:13" ht="14.25" customHeight="1" thickBot="1" x14ac:dyDescent="0.25">
      <c r="A506" s="295"/>
      <c r="B506" s="902" t="s">
        <v>922</v>
      </c>
      <c r="C506" s="902"/>
      <c r="D506" s="902"/>
      <c r="E506" s="902"/>
      <c r="F506" s="902"/>
      <c r="G506" s="902"/>
      <c r="H506" s="902"/>
      <c r="I506" s="902"/>
      <c r="J506" s="902"/>
      <c r="K506" s="902"/>
      <c r="L506" s="301"/>
      <c r="M506" s="302"/>
    </row>
    <row r="507" spans="1:13" ht="14.25" customHeight="1" x14ac:dyDescent="0.2">
      <c r="A507" s="304"/>
      <c r="B507" s="305"/>
      <c r="C507" s="306" t="s">
        <v>923</v>
      </c>
      <c r="D507" s="307"/>
      <c r="E507" s="308"/>
      <c r="F507" s="309"/>
      <c r="G507" s="309"/>
      <c r="H507" s="303"/>
      <c r="I507" s="310"/>
      <c r="J507" s="310"/>
      <c r="K507" s="310"/>
      <c r="L507" s="311"/>
      <c r="M507" s="312"/>
    </row>
    <row r="508" spans="1:13" ht="14.25" customHeight="1" x14ac:dyDescent="0.2">
      <c r="A508" s="364"/>
      <c r="B508" s="365"/>
      <c r="C508" s="366" t="s">
        <v>1035</v>
      </c>
      <c r="D508" s="367"/>
      <c r="E508" s="368"/>
      <c r="F508" s="369"/>
      <c r="G508" s="315"/>
      <c r="H508" s="316"/>
      <c r="I508" s="370"/>
      <c r="J508" s="370"/>
      <c r="K508" s="370"/>
      <c r="L508" s="371"/>
      <c r="M508" s="372"/>
    </row>
    <row r="509" spans="1:13" ht="14.25" customHeight="1" x14ac:dyDescent="0.2">
      <c r="A509" s="364"/>
      <c r="B509" s="365"/>
      <c r="C509" s="373" t="s">
        <v>927</v>
      </c>
      <c r="D509" s="374"/>
      <c r="E509" s="368" t="s">
        <v>897</v>
      </c>
      <c r="F509" s="369">
        <v>5</v>
      </c>
      <c r="G509" s="315"/>
      <c r="H509" s="316"/>
      <c r="I509" s="370">
        <f>PRODUCT(F509,G509)</f>
        <v>5</v>
      </c>
      <c r="J509" s="370">
        <f>PRODUCT(F509,H509)</f>
        <v>5</v>
      </c>
      <c r="K509" s="370">
        <f>SUM(I509:J509)</f>
        <v>10</v>
      </c>
      <c r="L509" s="371"/>
      <c r="M509" s="372"/>
    </row>
    <row r="510" spans="1:13" ht="14.25" customHeight="1" x14ac:dyDescent="0.2">
      <c r="A510" s="364"/>
      <c r="B510" s="365"/>
      <c r="C510" s="373" t="s">
        <v>1040</v>
      </c>
      <c r="D510" s="374"/>
      <c r="E510" s="368" t="s">
        <v>801</v>
      </c>
      <c r="F510" s="369">
        <v>2</v>
      </c>
      <c r="G510" s="315"/>
      <c r="H510" s="316"/>
      <c r="I510" s="370">
        <f>PRODUCT(F510,G510)</f>
        <v>2</v>
      </c>
      <c r="J510" s="370">
        <f>PRODUCT(F510,H510)</f>
        <v>2</v>
      </c>
      <c r="K510" s="370">
        <f>SUM(I510:J510)</f>
        <v>4</v>
      </c>
      <c r="L510" s="371"/>
      <c r="M510" s="372"/>
    </row>
    <row r="511" spans="1:13" ht="14.25" customHeight="1" x14ac:dyDescent="0.2">
      <c r="A511" s="364"/>
      <c r="B511" s="365"/>
      <c r="C511" s="375" t="s">
        <v>999</v>
      </c>
      <c r="D511" s="374"/>
      <c r="E511" s="368"/>
      <c r="F511" s="369"/>
      <c r="G511" s="315"/>
      <c r="H511" s="316"/>
      <c r="I511" s="370"/>
      <c r="J511" s="370"/>
      <c r="K511" s="370"/>
      <c r="L511" s="371"/>
      <c r="M511" s="372"/>
    </row>
    <row r="512" spans="1:13" ht="14.25" customHeight="1" x14ac:dyDescent="0.2">
      <c r="A512" s="364"/>
      <c r="B512" s="365"/>
      <c r="C512" s="373" t="s">
        <v>1041</v>
      </c>
      <c r="D512" s="374"/>
      <c r="E512" s="368" t="s">
        <v>801</v>
      </c>
      <c r="F512" s="369">
        <v>1</v>
      </c>
      <c r="G512" s="370"/>
      <c r="H512" s="316"/>
      <c r="I512" s="370"/>
      <c r="J512" s="370"/>
      <c r="K512" s="370">
        <f>F512*H512</f>
        <v>0</v>
      </c>
      <c r="L512" s="371"/>
      <c r="M512" s="372"/>
    </row>
    <row r="513" spans="1:13" ht="14.25" customHeight="1" x14ac:dyDescent="0.2">
      <c r="A513" s="364"/>
      <c r="B513" s="365"/>
      <c r="C513" s="377" t="s">
        <v>1042</v>
      </c>
      <c r="D513" s="378"/>
      <c r="E513" s="368" t="s">
        <v>801</v>
      </c>
      <c r="F513" s="369">
        <v>1</v>
      </c>
      <c r="G513" s="370"/>
      <c r="H513" s="316"/>
      <c r="I513" s="370"/>
      <c r="J513" s="370"/>
      <c r="K513" s="370">
        <f t="shared" ref="K513:K514" si="52">F513*H513</f>
        <v>0</v>
      </c>
      <c r="L513" s="371"/>
      <c r="M513" s="372"/>
    </row>
    <row r="514" spans="1:13" ht="14.25" customHeight="1" thickBot="1" x14ac:dyDescent="0.25">
      <c r="A514" s="379"/>
      <c r="B514" s="380"/>
      <c r="C514" s="381" t="s">
        <v>1043</v>
      </c>
      <c r="D514" s="382"/>
      <c r="E514" s="368" t="s">
        <v>801</v>
      </c>
      <c r="F514" s="369">
        <v>1</v>
      </c>
      <c r="G514" s="370"/>
      <c r="H514" s="316"/>
      <c r="I514" s="370"/>
      <c r="J514" s="370"/>
      <c r="K514" s="370">
        <f t="shared" si="52"/>
        <v>0</v>
      </c>
      <c r="L514" s="383"/>
      <c r="M514" s="384"/>
    </row>
    <row r="515" spans="1:13" ht="14.25" customHeight="1" thickBot="1" x14ac:dyDescent="0.25">
      <c r="A515" s="333"/>
      <c r="B515" s="334"/>
      <c r="C515" s="335"/>
      <c r="D515" s="335"/>
      <c r="E515" s="336"/>
      <c r="F515" s="337"/>
      <c r="G515" s="337"/>
      <c r="H515" s="338"/>
      <c r="I515" s="338"/>
      <c r="J515" s="338"/>
      <c r="K515" s="338"/>
      <c r="L515" s="339"/>
      <c r="M515" s="339"/>
    </row>
    <row r="516" spans="1:13" ht="14.25" customHeight="1" thickBot="1" x14ac:dyDescent="0.25">
      <c r="A516" s="340"/>
      <c r="B516" s="341"/>
      <c r="C516" s="418" t="s">
        <v>1003</v>
      </c>
      <c r="D516" s="419"/>
      <c r="E516" s="420"/>
      <c r="F516" s="421"/>
      <c r="G516" s="421"/>
      <c r="H516" s="422"/>
      <c r="I516" s="422"/>
      <c r="J516" s="422"/>
      <c r="K516" s="423"/>
      <c r="L516" s="339"/>
      <c r="M516" s="339"/>
    </row>
    <row r="517" spans="1:13" ht="14.25" customHeight="1" x14ac:dyDescent="0.2">
      <c r="A517" s="340"/>
      <c r="B517" s="341"/>
      <c r="C517" s="396" t="s">
        <v>1004</v>
      </c>
      <c r="D517" s="397"/>
      <c r="E517" s="398"/>
      <c r="F517" s="399"/>
      <c r="G517" s="399"/>
      <c r="H517" s="400"/>
      <c r="I517" s="401"/>
      <c r="J517" s="400"/>
      <c r="K517" s="402">
        <f>SUM(I507:I515)</f>
        <v>7</v>
      </c>
      <c r="L517" s="339"/>
      <c r="M517" s="339"/>
    </row>
    <row r="518" spans="1:13" ht="14.25" customHeight="1" x14ac:dyDescent="0.2">
      <c r="A518" s="340"/>
      <c r="B518" s="341"/>
      <c r="C518" s="403" t="s">
        <v>1005</v>
      </c>
      <c r="D518" s="404"/>
      <c r="E518" s="405"/>
      <c r="F518" s="406"/>
      <c r="G518" s="406"/>
      <c r="H518" s="407"/>
      <c r="I518" s="407"/>
      <c r="J518" s="408"/>
      <c r="K518" s="409">
        <f>SUM(J507:J515)</f>
        <v>7</v>
      </c>
      <c r="L518" s="339"/>
      <c r="M518" s="339"/>
    </row>
    <row r="519" spans="1:13" ht="14.25" customHeight="1" x14ac:dyDescent="0.2">
      <c r="A519" s="340"/>
      <c r="B519" s="341"/>
      <c r="C519" s="403" t="s">
        <v>1006</v>
      </c>
      <c r="D519" s="404"/>
      <c r="E519" s="405"/>
      <c r="F519" s="406"/>
      <c r="G519" s="406"/>
      <c r="H519" s="407"/>
      <c r="I519" s="410"/>
      <c r="J519" s="407"/>
      <c r="K519" s="411">
        <f>SUM(K512:K514)</f>
        <v>0</v>
      </c>
      <c r="L519" s="339"/>
      <c r="M519" s="339"/>
    </row>
    <row r="520" spans="1:13" ht="14.25" customHeight="1" x14ac:dyDescent="0.2">
      <c r="A520" s="340"/>
      <c r="B520" s="341"/>
      <c r="C520" s="403"/>
      <c r="D520" s="404"/>
      <c r="E520" s="412"/>
      <c r="F520" s="404"/>
      <c r="G520" s="404"/>
      <c r="H520" s="407"/>
      <c r="I520" s="407"/>
      <c r="J520" s="407"/>
      <c r="K520" s="411"/>
      <c r="L520" s="339"/>
      <c r="M520" s="339"/>
    </row>
    <row r="521" spans="1:13" ht="14.25" customHeight="1" thickBot="1" x14ac:dyDescent="0.25">
      <c r="A521" s="340"/>
      <c r="B521" s="341"/>
      <c r="C521" s="413"/>
      <c r="D521" s="414"/>
      <c r="E521" s="415"/>
      <c r="F521" s="414"/>
      <c r="G521" s="414"/>
      <c r="H521" s="416"/>
      <c r="I521" s="416"/>
      <c r="J521" s="416"/>
      <c r="K521" s="417"/>
      <c r="L521" s="339"/>
      <c r="M521" s="339"/>
    </row>
    <row r="522" spans="1:13" ht="14.25" customHeight="1" thickBot="1" x14ac:dyDescent="0.25">
      <c r="A522" s="340"/>
      <c r="B522" s="341"/>
      <c r="C522" s="424" t="s">
        <v>1009</v>
      </c>
      <c r="D522" s="425"/>
      <c r="E522" s="426"/>
      <c r="F522" s="427"/>
      <c r="G522" s="427"/>
      <c r="H522" s="428"/>
      <c r="I522" s="429"/>
      <c r="J522" s="428"/>
      <c r="K522" s="430">
        <f>SUM(K517:K521)</f>
        <v>14</v>
      </c>
      <c r="L522" s="339"/>
      <c r="M522" s="339"/>
    </row>
    <row r="523" spans="1:13" ht="14.25" customHeight="1" x14ac:dyDescent="0.2">
      <c r="A523" s="342"/>
      <c r="B523" s="343"/>
      <c r="C523" s="344"/>
      <c r="D523" s="344"/>
      <c r="E523" s="345"/>
      <c r="F523" s="346"/>
      <c r="G523" s="346"/>
      <c r="H523" s="347"/>
      <c r="I523" s="347"/>
      <c r="J523" s="347"/>
      <c r="K523" s="347"/>
      <c r="L523" s="348"/>
      <c r="M523" s="348"/>
    </row>
    <row r="524" spans="1:13" ht="14.25" customHeight="1" thickBot="1" x14ac:dyDescent="0.25">
      <c r="A524" s="342"/>
      <c r="B524" s="343"/>
      <c r="C524" s="349"/>
      <c r="D524" s="349"/>
      <c r="E524" s="345"/>
      <c r="F524" s="350"/>
      <c r="G524" s="350"/>
      <c r="H524" s="347"/>
      <c r="I524" s="351"/>
      <c r="J524" s="347"/>
      <c r="K524" s="347"/>
      <c r="L524" s="348"/>
      <c r="M524" s="348"/>
    </row>
    <row r="525" spans="1:13" ht="19.149999999999999" customHeight="1" thickBot="1" x14ac:dyDescent="0.25">
      <c r="C525" s="431" t="s">
        <v>1044</v>
      </c>
      <c r="D525" s="432"/>
      <c r="E525" s="433"/>
      <c r="F525" s="434"/>
      <c r="G525" s="434"/>
      <c r="H525" s="435"/>
      <c r="I525" s="435"/>
      <c r="J525" s="435"/>
      <c r="K525" s="436"/>
    </row>
    <row r="526" spans="1:13" ht="14.25" customHeight="1" thickBot="1" x14ac:dyDescent="0.25">
      <c r="C526" s="396" t="s">
        <v>1004</v>
      </c>
      <c r="D526" s="397"/>
      <c r="E526" s="398"/>
      <c r="F526" s="399"/>
      <c r="G526" s="399"/>
      <c r="H526" s="400"/>
      <c r="I526" s="401"/>
      <c r="J526" s="400"/>
      <c r="K526" s="402">
        <f>K517+K480+K440+K380+K315+K229+K143+K93</f>
        <v>2012</v>
      </c>
    </row>
    <row r="527" spans="1:13" ht="14.25" customHeight="1" thickBot="1" x14ac:dyDescent="0.25">
      <c r="C527" s="403" t="s">
        <v>1005</v>
      </c>
      <c r="D527" s="404"/>
      <c r="E527" s="405"/>
      <c r="F527" s="406"/>
      <c r="G527" s="406"/>
      <c r="H527" s="407"/>
      <c r="I527" s="407"/>
      <c r="J527" s="408"/>
      <c r="K527" s="402">
        <f>K518+K481+K441+K381+K316+K230+K144+K94</f>
        <v>2012</v>
      </c>
    </row>
    <row r="528" spans="1:13" ht="14.25" customHeight="1" thickBot="1" x14ac:dyDescent="0.25">
      <c r="C528" s="403" t="s">
        <v>1006</v>
      </c>
      <c r="D528" s="404"/>
      <c r="E528" s="405"/>
      <c r="F528" s="406"/>
      <c r="G528" s="406"/>
      <c r="H528" s="407"/>
      <c r="I528" s="410"/>
      <c r="J528" s="407"/>
      <c r="K528" s="402">
        <f>K519+K482+K442+K382+K317+K231+K145+K95</f>
        <v>0</v>
      </c>
    </row>
    <row r="529" spans="3:11" ht="14.25" customHeight="1" thickBot="1" x14ac:dyDescent="0.25">
      <c r="C529" s="403"/>
      <c r="D529" s="404"/>
      <c r="E529" s="412"/>
      <c r="F529" s="404"/>
      <c r="G529" s="404"/>
      <c r="H529" s="407"/>
      <c r="I529" s="407"/>
      <c r="J529" s="407"/>
      <c r="K529" s="402"/>
    </row>
    <row r="530" spans="3:11" ht="14.25" customHeight="1" thickBot="1" x14ac:dyDescent="0.25">
      <c r="C530" s="413"/>
      <c r="D530" s="414"/>
      <c r="E530" s="415"/>
      <c r="F530" s="414"/>
      <c r="G530" s="414"/>
      <c r="H530" s="416"/>
      <c r="I530" s="416"/>
      <c r="J530" s="416"/>
      <c r="K530" s="402"/>
    </row>
    <row r="531" spans="3:11" ht="14.25" customHeight="1" thickBot="1" x14ac:dyDescent="0.25">
      <c r="C531" s="437" t="s">
        <v>1009</v>
      </c>
      <c r="D531" s="425"/>
      <c r="E531" s="426"/>
      <c r="F531" s="427"/>
      <c r="G531" s="427"/>
      <c r="H531" s="428"/>
      <c r="I531" s="429"/>
      <c r="J531" s="428"/>
      <c r="K531" s="438">
        <f>SUM(K526:K530)</f>
        <v>4024</v>
      </c>
    </row>
    <row r="534" spans="3:11" ht="14.25" customHeight="1" x14ac:dyDescent="0.2">
      <c r="C534" s="803" t="s">
        <v>3103</v>
      </c>
    </row>
    <row r="535" spans="3:11" ht="14.25" customHeight="1" x14ac:dyDescent="0.2">
      <c r="C535" s="804" t="s">
        <v>3104</v>
      </c>
    </row>
    <row r="536" spans="3:11" ht="14.25" customHeight="1" x14ac:dyDescent="0.25">
      <c r="C536" s="805" t="s">
        <v>3105</v>
      </c>
    </row>
  </sheetData>
  <mergeCells count="162">
    <mergeCell ref="A499:M499"/>
    <mergeCell ref="A500:M500"/>
    <mergeCell ref="A501:M501"/>
    <mergeCell ref="A503:M503"/>
    <mergeCell ref="A505:M505"/>
    <mergeCell ref="B506:K506"/>
    <mergeCell ref="A490:M490"/>
    <mergeCell ref="A493:M493"/>
    <mergeCell ref="A494:M494"/>
    <mergeCell ref="A495:M495"/>
    <mergeCell ref="A496:M496"/>
    <mergeCell ref="A497:M497"/>
    <mergeCell ref="A487:M487"/>
    <mergeCell ref="A488:A489"/>
    <mergeCell ref="B488:B489"/>
    <mergeCell ref="C488:D489"/>
    <mergeCell ref="E488:E489"/>
    <mergeCell ref="F488:F489"/>
    <mergeCell ref="G488:K488"/>
    <mergeCell ref="L488:M488"/>
    <mergeCell ref="A459:M459"/>
    <mergeCell ref="A460:M460"/>
    <mergeCell ref="A461:M461"/>
    <mergeCell ref="A463:M463"/>
    <mergeCell ref="A465:M465"/>
    <mergeCell ref="B466:K466"/>
    <mergeCell ref="A450:M450"/>
    <mergeCell ref="A453:M453"/>
    <mergeCell ref="A454:M454"/>
    <mergeCell ref="A455:M455"/>
    <mergeCell ref="A456:M456"/>
    <mergeCell ref="A457:M457"/>
    <mergeCell ref="B408:G410"/>
    <mergeCell ref="A447:M447"/>
    <mergeCell ref="A448:A449"/>
    <mergeCell ref="B448:B449"/>
    <mergeCell ref="C448:D449"/>
    <mergeCell ref="E448:E449"/>
    <mergeCell ref="F448:F449"/>
    <mergeCell ref="G448:K448"/>
    <mergeCell ref="L448:M448"/>
    <mergeCell ref="A400:M400"/>
    <mergeCell ref="A401:M401"/>
    <mergeCell ref="A402:M402"/>
    <mergeCell ref="A404:M404"/>
    <mergeCell ref="A406:M406"/>
    <mergeCell ref="B407:K407"/>
    <mergeCell ref="A391:M391"/>
    <mergeCell ref="A394:M394"/>
    <mergeCell ref="A395:M395"/>
    <mergeCell ref="A396:M396"/>
    <mergeCell ref="A397:M397"/>
    <mergeCell ref="A398:M398"/>
    <mergeCell ref="A388:M388"/>
    <mergeCell ref="A389:A390"/>
    <mergeCell ref="B389:B390"/>
    <mergeCell ref="C389:D390"/>
    <mergeCell ref="E389:E390"/>
    <mergeCell ref="F389:F390"/>
    <mergeCell ref="G389:K389"/>
    <mergeCell ref="L389:M389"/>
    <mergeCell ref="A334:M334"/>
    <mergeCell ref="A335:M335"/>
    <mergeCell ref="A336:M336"/>
    <mergeCell ref="A338:M338"/>
    <mergeCell ref="A340:M340"/>
    <mergeCell ref="B341:K341"/>
    <mergeCell ref="A325:M325"/>
    <mergeCell ref="A328:M328"/>
    <mergeCell ref="A329:M329"/>
    <mergeCell ref="A330:M330"/>
    <mergeCell ref="A331:M331"/>
    <mergeCell ref="A332:M332"/>
    <mergeCell ref="A322:M322"/>
    <mergeCell ref="A323:A324"/>
    <mergeCell ref="B323:B324"/>
    <mergeCell ref="C323:D324"/>
    <mergeCell ref="E323:E324"/>
    <mergeCell ref="F323:F324"/>
    <mergeCell ref="G323:K323"/>
    <mergeCell ref="L323:M323"/>
    <mergeCell ref="A249:M249"/>
    <mergeCell ref="A250:M250"/>
    <mergeCell ref="A251:M251"/>
    <mergeCell ref="A253:M253"/>
    <mergeCell ref="A255:M255"/>
    <mergeCell ref="B256:K256"/>
    <mergeCell ref="A240:M240"/>
    <mergeCell ref="A243:M243"/>
    <mergeCell ref="A244:M244"/>
    <mergeCell ref="A245:M245"/>
    <mergeCell ref="A246:M246"/>
    <mergeCell ref="A247:M247"/>
    <mergeCell ref="A237:M237"/>
    <mergeCell ref="A238:A239"/>
    <mergeCell ref="B238:B239"/>
    <mergeCell ref="C238:D239"/>
    <mergeCell ref="E238:E239"/>
    <mergeCell ref="F238:F239"/>
    <mergeCell ref="G238:K238"/>
    <mergeCell ref="L238:M238"/>
    <mergeCell ref="A161:M161"/>
    <mergeCell ref="A162:M162"/>
    <mergeCell ref="A163:M163"/>
    <mergeCell ref="A165:M165"/>
    <mergeCell ref="A167:M167"/>
    <mergeCell ref="B168:K168"/>
    <mergeCell ref="A153:M153"/>
    <mergeCell ref="A155:M155"/>
    <mergeCell ref="A156:M156"/>
    <mergeCell ref="A157:M157"/>
    <mergeCell ref="A158:M158"/>
    <mergeCell ref="A159:M159"/>
    <mergeCell ref="B119:F123"/>
    <mergeCell ref="A150:M150"/>
    <mergeCell ref="A151:A152"/>
    <mergeCell ref="B151:B152"/>
    <mergeCell ref="C151:D152"/>
    <mergeCell ref="E151:E152"/>
    <mergeCell ref="F151:F152"/>
    <mergeCell ref="G151:K151"/>
    <mergeCell ref="L151:M151"/>
    <mergeCell ref="A111:M111"/>
    <mergeCell ref="A112:M112"/>
    <mergeCell ref="A113:M113"/>
    <mergeCell ref="A115:M115"/>
    <mergeCell ref="A117:M117"/>
    <mergeCell ref="B118:K118"/>
    <mergeCell ref="A103:M103"/>
    <mergeCell ref="A105:M105"/>
    <mergeCell ref="A106:M106"/>
    <mergeCell ref="A107:M107"/>
    <mergeCell ref="A108:M108"/>
    <mergeCell ref="A109:M109"/>
    <mergeCell ref="A100:M100"/>
    <mergeCell ref="A101:A102"/>
    <mergeCell ref="B101:B102"/>
    <mergeCell ref="C101:D102"/>
    <mergeCell ref="E101:E102"/>
    <mergeCell ref="F101:F102"/>
    <mergeCell ref="G101:K101"/>
    <mergeCell ref="L101:M101"/>
    <mergeCell ref="A13:M13"/>
    <mergeCell ref="A14:M14"/>
    <mergeCell ref="A15:M15"/>
    <mergeCell ref="A17:M17"/>
    <mergeCell ref="A19:M19"/>
    <mergeCell ref="B20:K20"/>
    <mergeCell ref="A4:M4"/>
    <mergeCell ref="A7:M7"/>
    <mergeCell ref="A8:M8"/>
    <mergeCell ref="A9:M9"/>
    <mergeCell ref="A10:M10"/>
    <mergeCell ref="A11:M11"/>
    <mergeCell ref="A1:M1"/>
    <mergeCell ref="A2:A3"/>
    <mergeCell ref="B2:B3"/>
    <mergeCell ref="C2:D3"/>
    <mergeCell ref="E2:E3"/>
    <mergeCell ref="F2:F3"/>
    <mergeCell ref="G2:K2"/>
    <mergeCell ref="L2:M2"/>
  </mergeCells>
  <printOptions gridLines="1"/>
  <pageMargins left="0.70866141732283472" right="0.70866141732283472" top="0.78740157480314965" bottom="0.78740157480314965" header="0.31496062992125984" footer="0.31496062992125984"/>
  <pageSetup paperSize="9" scale="70" fitToHeight="0" orientation="landscape" blackAndWhite="1" verticalDpi="4294967293" r:id="rId1"/>
  <headerFooter>
    <oddHeader>&amp;A</oddHeader>
    <oddFooter>Stránka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244"/>
  <sheetViews>
    <sheetView topLeftCell="A55" zoomScaleNormal="100" workbookViewId="0">
      <selection activeCell="G76" sqref="G76"/>
    </sheetView>
  </sheetViews>
  <sheetFormatPr defaultRowHeight="12.75" x14ac:dyDescent="0.2"/>
  <cols>
    <col min="1" max="1" width="5.28515625" customWidth="1"/>
    <col min="2" max="2" width="12.5703125" customWidth="1"/>
    <col min="3" max="3" width="67.42578125" customWidth="1"/>
    <col min="4" max="4" width="6.5703125" customWidth="1"/>
    <col min="5" max="5" width="6" customWidth="1"/>
    <col min="6" max="6" width="12.140625" customWidth="1"/>
    <col min="7" max="7" width="17.7109375" customWidth="1"/>
    <col min="8" max="8" width="29" customWidth="1"/>
  </cols>
  <sheetData>
    <row r="1" spans="1:11" ht="15.95" customHeight="1" x14ac:dyDescent="0.25">
      <c r="A1" s="229" t="s">
        <v>541</v>
      </c>
      <c r="B1" s="230"/>
      <c r="C1" s="231" t="s">
        <v>542</v>
      </c>
      <c r="D1" s="232"/>
      <c r="E1" s="232"/>
      <c r="F1" s="233" t="s">
        <v>543</v>
      </c>
      <c r="G1" s="234"/>
    </row>
    <row r="2" spans="1:11" x14ac:dyDescent="0.2">
      <c r="A2" s="235" t="s">
        <v>544</v>
      </c>
      <c r="B2" s="236"/>
      <c r="C2" s="236"/>
      <c r="D2" s="236"/>
      <c r="E2" s="236"/>
      <c r="F2" s="236"/>
      <c r="G2" s="237"/>
    </row>
    <row r="3" spans="1:11" x14ac:dyDescent="0.2">
      <c r="A3" s="238" t="s">
        <v>545</v>
      </c>
      <c r="B3" s="239"/>
      <c r="C3" s="239"/>
      <c r="D3" s="239"/>
      <c r="E3" s="239"/>
      <c r="F3" s="239"/>
      <c r="G3" s="240"/>
    </row>
    <row r="4" spans="1:11" s="220" customFormat="1" ht="17.100000000000001" customHeight="1" x14ac:dyDescent="0.2">
      <c r="A4" s="241" t="s">
        <v>546</v>
      </c>
      <c r="B4" s="241" t="s">
        <v>547</v>
      </c>
      <c r="C4" s="241" t="s">
        <v>548</v>
      </c>
      <c r="D4" s="241" t="s">
        <v>549</v>
      </c>
      <c r="E4" s="242" t="s">
        <v>111</v>
      </c>
      <c r="F4" s="243" t="s">
        <v>550</v>
      </c>
      <c r="G4" s="241" t="s">
        <v>551</v>
      </c>
    </row>
    <row r="5" spans="1:11" s="221" customFormat="1" ht="17.100000000000001" customHeight="1" x14ac:dyDescent="0.2">
      <c r="A5" s="245"/>
      <c r="B5" s="245"/>
      <c r="C5" s="246"/>
      <c r="D5" s="245"/>
      <c r="E5" s="245"/>
      <c r="F5" s="245"/>
      <c r="G5" s="253"/>
    </row>
    <row r="6" spans="1:11" ht="17.100000000000001" customHeight="1" x14ac:dyDescent="0.25">
      <c r="A6" s="247"/>
      <c r="B6" s="248">
        <v>731</v>
      </c>
      <c r="C6" s="248" t="s">
        <v>552</v>
      </c>
      <c r="D6" s="247"/>
      <c r="E6" s="247"/>
      <c r="F6" s="247"/>
      <c r="G6" s="682"/>
      <c r="H6" s="529"/>
    </row>
    <row r="7" spans="1:11" ht="17.100000000000001" customHeight="1" x14ac:dyDescent="0.2">
      <c r="A7" s="247"/>
      <c r="B7" s="247"/>
      <c r="C7" s="262"/>
      <c r="D7" s="247"/>
      <c r="E7" s="247"/>
      <c r="F7" s="247"/>
      <c r="G7" s="247"/>
    </row>
    <row r="8" spans="1:11" ht="17.100000000000001" customHeight="1" x14ac:dyDescent="0.25">
      <c r="A8" s="249"/>
      <c r="B8" s="250" t="s">
        <v>553</v>
      </c>
      <c r="C8" s="263" t="s">
        <v>554</v>
      </c>
      <c r="D8" s="251"/>
      <c r="E8" s="247"/>
      <c r="F8" s="247"/>
      <c r="G8" s="266"/>
    </row>
    <row r="9" spans="1:11" ht="17.100000000000001" customHeight="1" x14ac:dyDescent="0.25">
      <c r="A9" s="249"/>
      <c r="B9" s="250"/>
      <c r="C9" s="263" t="s">
        <v>555</v>
      </c>
      <c r="D9" s="251"/>
      <c r="E9" s="247"/>
      <c r="F9" s="247"/>
      <c r="G9" s="266"/>
    </row>
    <row r="10" spans="1:11" ht="17.100000000000001" customHeight="1" x14ac:dyDescent="0.25">
      <c r="A10" s="249"/>
      <c r="B10" s="250"/>
      <c r="C10" s="251" t="s">
        <v>556</v>
      </c>
      <c r="D10" s="251" t="s">
        <v>557</v>
      </c>
      <c r="E10" s="247">
        <v>14</v>
      </c>
      <c r="F10" s="219"/>
      <c r="G10" s="256">
        <f t="shared" ref="G10:G19" si="0">F10*E10</f>
        <v>0</v>
      </c>
      <c r="K10" s="223"/>
    </row>
    <row r="11" spans="1:11" ht="17.100000000000001" customHeight="1" x14ac:dyDescent="0.25">
      <c r="A11" s="249"/>
      <c r="B11" s="250"/>
      <c r="C11" s="251" t="s">
        <v>558</v>
      </c>
      <c r="D11" s="251" t="s">
        <v>557</v>
      </c>
      <c r="E11" s="247">
        <v>4</v>
      </c>
      <c r="F11" s="219"/>
      <c r="G11" s="256">
        <f t="shared" si="0"/>
        <v>0</v>
      </c>
      <c r="K11" s="223"/>
    </row>
    <row r="12" spans="1:11" ht="17.100000000000001" customHeight="1" x14ac:dyDescent="0.25">
      <c r="A12" s="249"/>
      <c r="B12" s="250"/>
      <c r="C12" s="251" t="s">
        <v>559</v>
      </c>
      <c r="D12" s="251" t="s">
        <v>557</v>
      </c>
      <c r="E12" s="247">
        <v>2</v>
      </c>
      <c r="F12" s="219"/>
      <c r="G12" s="256">
        <f t="shared" si="0"/>
        <v>0</v>
      </c>
      <c r="K12" s="223"/>
    </row>
    <row r="13" spans="1:11" ht="17.100000000000001" customHeight="1" x14ac:dyDescent="0.25">
      <c r="A13" s="247"/>
      <c r="B13" s="247"/>
      <c r="C13" s="251" t="s">
        <v>560</v>
      </c>
      <c r="D13" s="251" t="s">
        <v>557</v>
      </c>
      <c r="E13" s="247">
        <v>2</v>
      </c>
      <c r="F13" s="219"/>
      <c r="G13" s="256">
        <f t="shared" si="0"/>
        <v>0</v>
      </c>
    </row>
    <row r="14" spans="1:11" ht="17.100000000000001" customHeight="1" x14ac:dyDescent="0.25">
      <c r="A14" s="249"/>
      <c r="B14" s="250"/>
      <c r="C14" s="251" t="s">
        <v>561</v>
      </c>
      <c r="D14" s="251" t="s">
        <v>562</v>
      </c>
      <c r="E14" s="247">
        <v>3</v>
      </c>
      <c r="F14" s="219"/>
      <c r="G14" s="256">
        <f t="shared" si="0"/>
        <v>0</v>
      </c>
      <c r="K14" s="223"/>
    </row>
    <row r="15" spans="1:11" ht="17.100000000000001" customHeight="1" x14ac:dyDescent="0.25">
      <c r="A15" s="249"/>
      <c r="B15" s="250"/>
      <c r="C15" s="251" t="s">
        <v>563</v>
      </c>
      <c r="D15" s="251" t="s">
        <v>557</v>
      </c>
      <c r="E15" s="247">
        <v>30</v>
      </c>
      <c r="F15" s="219"/>
      <c r="G15" s="256">
        <f t="shared" si="0"/>
        <v>0</v>
      </c>
      <c r="K15" s="223"/>
    </row>
    <row r="16" spans="1:11" ht="17.100000000000001" customHeight="1" x14ac:dyDescent="0.25">
      <c r="A16" s="249"/>
      <c r="B16" s="250"/>
      <c r="C16" s="263" t="s">
        <v>564</v>
      </c>
      <c r="D16" s="251"/>
      <c r="E16" s="247"/>
      <c r="F16" s="247"/>
      <c r="G16" s="266"/>
      <c r="K16" s="223"/>
    </row>
    <row r="17" spans="1:12" ht="17.100000000000001" customHeight="1" x14ac:dyDescent="0.25">
      <c r="A17" s="249"/>
      <c r="B17" s="250"/>
      <c r="C17" s="251" t="s">
        <v>565</v>
      </c>
      <c r="D17" s="251" t="s">
        <v>566</v>
      </c>
      <c r="E17" s="247">
        <v>4</v>
      </c>
      <c r="F17" s="219"/>
      <c r="G17" s="256">
        <f t="shared" ref="G17" si="1">F17*E17</f>
        <v>0</v>
      </c>
    </row>
    <row r="18" spans="1:12" ht="17.100000000000001" customHeight="1" x14ac:dyDescent="0.25">
      <c r="A18" s="249"/>
      <c r="B18" s="250"/>
      <c r="C18" s="251" t="s">
        <v>567</v>
      </c>
      <c r="D18" s="251" t="s">
        <v>562</v>
      </c>
      <c r="E18" s="247">
        <v>4</v>
      </c>
      <c r="F18" s="219"/>
      <c r="G18" s="256">
        <f t="shared" si="0"/>
        <v>0</v>
      </c>
      <c r="I18" s="223"/>
    </row>
    <row r="19" spans="1:12" ht="17.100000000000001" customHeight="1" x14ac:dyDescent="0.25">
      <c r="A19" s="249"/>
      <c r="B19" s="250"/>
      <c r="C19" s="251" t="s">
        <v>568</v>
      </c>
      <c r="D19" s="251" t="s">
        <v>562</v>
      </c>
      <c r="E19" s="247">
        <v>4</v>
      </c>
      <c r="F19" s="219"/>
      <c r="G19" s="256">
        <f t="shared" si="0"/>
        <v>0</v>
      </c>
      <c r="H19" s="223"/>
    </row>
    <row r="20" spans="1:12" ht="17.100000000000001" customHeight="1" x14ac:dyDescent="0.25">
      <c r="A20" s="249"/>
      <c r="B20" s="250"/>
      <c r="C20" s="263" t="s">
        <v>569</v>
      </c>
      <c r="D20" s="251"/>
      <c r="E20" s="247"/>
      <c r="F20" s="247"/>
      <c r="G20" s="266"/>
    </row>
    <row r="21" spans="1:12" ht="17.100000000000001" customHeight="1" x14ac:dyDescent="0.25">
      <c r="A21" s="249"/>
      <c r="B21" s="250"/>
      <c r="C21" s="263" t="s">
        <v>570</v>
      </c>
      <c r="D21" s="251"/>
      <c r="E21" s="247"/>
      <c r="F21" s="247"/>
      <c r="G21" s="266"/>
    </row>
    <row r="22" spans="1:12" ht="17.100000000000001" customHeight="1" x14ac:dyDescent="0.25">
      <c r="A22" s="249"/>
      <c r="B22" s="250"/>
      <c r="C22" s="251" t="s">
        <v>571</v>
      </c>
      <c r="D22" s="251" t="s">
        <v>557</v>
      </c>
      <c r="E22" s="247">
        <v>30</v>
      </c>
      <c r="F22" s="219"/>
      <c r="G22" s="256">
        <f t="shared" ref="G22" si="2">F22*E22</f>
        <v>0</v>
      </c>
    </row>
    <row r="23" spans="1:12" ht="17.100000000000001" customHeight="1" x14ac:dyDescent="0.25">
      <c r="A23" s="249"/>
      <c r="B23" s="250"/>
      <c r="C23" s="263" t="s">
        <v>572</v>
      </c>
      <c r="D23" s="251"/>
      <c r="E23" s="247"/>
      <c r="F23" s="247"/>
      <c r="G23" s="266"/>
    </row>
    <row r="24" spans="1:12" ht="17.100000000000001" customHeight="1" x14ac:dyDescent="0.25">
      <c r="A24" s="249"/>
      <c r="B24" s="250"/>
      <c r="C24" s="251" t="s">
        <v>573</v>
      </c>
      <c r="D24" s="251" t="s">
        <v>557</v>
      </c>
      <c r="E24" s="247">
        <v>200</v>
      </c>
      <c r="F24" s="219"/>
      <c r="G24" s="256">
        <f t="shared" ref="G24:G25" si="3">F24*E24</f>
        <v>0</v>
      </c>
      <c r="L24" s="223"/>
    </row>
    <row r="25" spans="1:12" ht="17.100000000000001" customHeight="1" x14ac:dyDescent="0.25">
      <c r="A25" s="249"/>
      <c r="B25" s="250"/>
      <c r="C25" s="251" t="s">
        <v>574</v>
      </c>
      <c r="D25" s="251" t="s">
        <v>557</v>
      </c>
      <c r="E25" s="247">
        <v>84</v>
      </c>
      <c r="F25" s="219"/>
      <c r="G25" s="256">
        <f t="shared" si="3"/>
        <v>0</v>
      </c>
      <c r="I25" s="223"/>
    </row>
    <row r="26" spans="1:12" ht="17.100000000000001" customHeight="1" x14ac:dyDescent="0.25">
      <c r="A26" s="249"/>
      <c r="B26" s="247"/>
      <c r="C26" s="251" t="s">
        <v>575</v>
      </c>
      <c r="D26" s="251" t="s">
        <v>557</v>
      </c>
      <c r="E26" s="247">
        <v>20</v>
      </c>
      <c r="F26" s="219"/>
      <c r="G26" s="256">
        <f>F26*E26</f>
        <v>0</v>
      </c>
      <c r="I26" s="223"/>
    </row>
    <row r="27" spans="1:12" ht="17.100000000000001" customHeight="1" x14ac:dyDescent="0.25">
      <c r="A27" s="249"/>
      <c r="B27" s="247"/>
      <c r="C27" s="251" t="s">
        <v>576</v>
      </c>
      <c r="D27" s="251" t="s">
        <v>557</v>
      </c>
      <c r="E27" s="247">
        <v>30</v>
      </c>
      <c r="F27" s="219"/>
      <c r="G27" s="256">
        <f t="shared" ref="G27:G28" si="4">F27*E27</f>
        <v>0</v>
      </c>
      <c r="I27" s="223"/>
    </row>
    <row r="28" spans="1:12" ht="17.100000000000001" customHeight="1" x14ac:dyDescent="0.25">
      <c r="A28" s="249"/>
      <c r="B28" s="247"/>
      <c r="C28" s="251" t="s">
        <v>577</v>
      </c>
      <c r="D28" s="251" t="s">
        <v>557</v>
      </c>
      <c r="E28" s="247">
        <v>36</v>
      </c>
      <c r="F28" s="219"/>
      <c r="G28" s="256">
        <f t="shared" si="4"/>
        <v>0</v>
      </c>
      <c r="I28" s="223"/>
    </row>
    <row r="29" spans="1:12" ht="17.100000000000001" customHeight="1" x14ac:dyDescent="0.25">
      <c r="A29" s="249"/>
      <c r="B29" s="250"/>
      <c r="C29" s="263" t="s">
        <v>578</v>
      </c>
      <c r="D29" s="251"/>
      <c r="E29" s="247"/>
      <c r="F29" s="247"/>
      <c r="G29" s="266"/>
      <c r="I29" s="223"/>
    </row>
    <row r="30" spans="1:12" ht="17.100000000000001" customHeight="1" x14ac:dyDescent="0.25">
      <c r="A30" s="249"/>
      <c r="B30" s="247"/>
      <c r="C30" s="251" t="s">
        <v>579</v>
      </c>
      <c r="D30" s="251" t="s">
        <v>562</v>
      </c>
      <c r="E30" s="247">
        <v>2</v>
      </c>
      <c r="F30" s="219"/>
      <c r="G30" s="256">
        <f t="shared" ref="G30:G35" si="5">F30*E30</f>
        <v>0</v>
      </c>
      <c r="I30" s="223"/>
    </row>
    <row r="31" spans="1:12" ht="17.100000000000001" customHeight="1" x14ac:dyDescent="0.25">
      <c r="A31" s="249"/>
      <c r="B31" s="247"/>
      <c r="C31" s="251" t="s">
        <v>804</v>
      </c>
      <c r="D31" s="251" t="s">
        <v>557</v>
      </c>
      <c r="E31" s="247">
        <v>370</v>
      </c>
      <c r="F31" s="219"/>
      <c r="G31" s="256">
        <f t="shared" si="5"/>
        <v>0</v>
      </c>
      <c r="I31" s="223"/>
    </row>
    <row r="32" spans="1:12" ht="17.100000000000001" customHeight="1" x14ac:dyDescent="0.25">
      <c r="A32" s="249"/>
      <c r="B32" s="247"/>
      <c r="C32" s="251" t="s">
        <v>805</v>
      </c>
      <c r="D32" s="251" t="s">
        <v>261</v>
      </c>
      <c r="E32" s="247">
        <v>30</v>
      </c>
      <c r="F32" s="219"/>
      <c r="G32" s="256">
        <f t="shared" si="5"/>
        <v>0</v>
      </c>
      <c r="I32" s="223"/>
    </row>
    <row r="33" spans="1:12" ht="17.100000000000001" customHeight="1" x14ac:dyDescent="0.25">
      <c r="A33" s="249"/>
      <c r="B33" s="247"/>
      <c r="C33" s="251" t="s">
        <v>806</v>
      </c>
      <c r="D33" s="251" t="s">
        <v>807</v>
      </c>
      <c r="E33" s="247">
        <v>20</v>
      </c>
      <c r="F33" s="219"/>
      <c r="G33" s="256">
        <f t="shared" si="5"/>
        <v>0</v>
      </c>
      <c r="I33" s="223"/>
    </row>
    <row r="34" spans="1:12" ht="17.100000000000001" customHeight="1" x14ac:dyDescent="0.25">
      <c r="A34" s="249"/>
      <c r="B34" s="247"/>
      <c r="C34" s="251" t="s">
        <v>580</v>
      </c>
      <c r="D34" s="251" t="s">
        <v>562</v>
      </c>
      <c r="E34" s="247">
        <v>32</v>
      </c>
      <c r="F34" s="219"/>
      <c r="G34" s="256">
        <f t="shared" si="5"/>
        <v>0</v>
      </c>
      <c r="I34" s="223"/>
    </row>
    <row r="35" spans="1:12" ht="17.100000000000001" customHeight="1" x14ac:dyDescent="0.25">
      <c r="A35" s="249"/>
      <c r="B35" s="247"/>
      <c r="C35" s="251" t="s">
        <v>808</v>
      </c>
      <c r="D35" s="251" t="s">
        <v>809</v>
      </c>
      <c r="E35" s="247">
        <v>20</v>
      </c>
      <c r="F35" s="219"/>
      <c r="G35" s="256">
        <f t="shared" si="5"/>
        <v>0</v>
      </c>
      <c r="J35" s="223"/>
    </row>
    <row r="36" spans="1:12" ht="17.100000000000001" customHeight="1" x14ac:dyDescent="0.25">
      <c r="A36" s="249"/>
      <c r="B36" s="247"/>
      <c r="C36" s="251" t="s">
        <v>581</v>
      </c>
      <c r="D36" s="251" t="s">
        <v>557</v>
      </c>
      <c r="E36" s="247">
        <v>12</v>
      </c>
      <c r="F36" s="219"/>
      <c r="G36" s="256">
        <f t="shared" ref="G36:G42" si="6">F36*E36</f>
        <v>0</v>
      </c>
      <c r="J36" s="223"/>
    </row>
    <row r="37" spans="1:12" ht="17.100000000000001" customHeight="1" x14ac:dyDescent="0.25">
      <c r="A37" s="249"/>
      <c r="B37" s="264"/>
      <c r="C37" s="251" t="s">
        <v>582</v>
      </c>
      <c r="D37" s="251" t="s">
        <v>557</v>
      </c>
      <c r="E37" s="247">
        <v>30</v>
      </c>
      <c r="F37" s="219"/>
      <c r="G37" s="256">
        <f t="shared" si="6"/>
        <v>0</v>
      </c>
      <c r="L37" s="223"/>
    </row>
    <row r="38" spans="1:12" ht="17.100000000000001" customHeight="1" x14ac:dyDescent="0.25">
      <c r="A38" s="249"/>
      <c r="B38" s="250"/>
      <c r="C38" s="263" t="s">
        <v>583</v>
      </c>
      <c r="D38" s="251"/>
      <c r="E38" s="247"/>
      <c r="F38" s="247"/>
      <c r="G38" s="266"/>
      <c r="L38" s="223"/>
    </row>
    <row r="39" spans="1:12" ht="17.100000000000001" customHeight="1" x14ac:dyDescent="0.25">
      <c r="A39" s="249"/>
      <c r="B39" s="247"/>
      <c r="C39" s="251" t="s">
        <v>584</v>
      </c>
      <c r="D39" s="251" t="s">
        <v>562</v>
      </c>
      <c r="E39" s="247">
        <v>2</v>
      </c>
      <c r="F39" s="219"/>
      <c r="G39" s="256">
        <f t="shared" si="6"/>
        <v>0</v>
      </c>
      <c r="L39" s="223"/>
    </row>
    <row r="40" spans="1:12" ht="17.100000000000001" customHeight="1" x14ac:dyDescent="0.25">
      <c r="A40" s="249"/>
      <c r="B40" s="247"/>
      <c r="C40" s="251" t="s">
        <v>585</v>
      </c>
      <c r="D40" s="251" t="s">
        <v>562</v>
      </c>
      <c r="E40" s="247">
        <v>37</v>
      </c>
      <c r="F40" s="219"/>
      <c r="G40" s="256">
        <f t="shared" si="6"/>
        <v>0</v>
      </c>
      <c r="L40" s="223"/>
    </row>
    <row r="41" spans="1:12" ht="17.100000000000001" customHeight="1" x14ac:dyDescent="0.25">
      <c r="A41" s="249"/>
      <c r="B41" s="247"/>
      <c r="C41" s="251" t="s">
        <v>586</v>
      </c>
      <c r="D41" s="251" t="s">
        <v>562</v>
      </c>
      <c r="E41" s="247">
        <v>37</v>
      </c>
      <c r="F41" s="219"/>
      <c r="G41" s="256">
        <f t="shared" si="6"/>
        <v>0</v>
      </c>
      <c r="L41" s="223"/>
    </row>
    <row r="42" spans="1:12" ht="17.100000000000001" customHeight="1" x14ac:dyDescent="0.25">
      <c r="A42" s="249"/>
      <c r="B42" s="247"/>
      <c r="C42" s="251" t="s">
        <v>587</v>
      </c>
      <c r="D42" s="251" t="s">
        <v>562</v>
      </c>
      <c r="E42" s="247">
        <v>4</v>
      </c>
      <c r="F42" s="219"/>
      <c r="G42" s="256">
        <f t="shared" si="6"/>
        <v>0</v>
      </c>
      <c r="L42" s="223"/>
    </row>
    <row r="43" spans="1:12" ht="17.100000000000001" customHeight="1" x14ac:dyDescent="0.25">
      <c r="A43" s="249"/>
      <c r="B43" s="247"/>
      <c r="C43" s="251" t="s">
        <v>588</v>
      </c>
      <c r="D43" s="251" t="s">
        <v>566</v>
      </c>
      <c r="E43" s="247">
        <v>37</v>
      </c>
      <c r="F43" s="219"/>
      <c r="G43" s="256">
        <f t="shared" ref="G43:G58" si="7">F43*E43</f>
        <v>0</v>
      </c>
      <c r="L43" s="223"/>
    </row>
    <row r="44" spans="1:12" ht="17.100000000000001" customHeight="1" x14ac:dyDescent="0.25">
      <c r="A44" s="249"/>
      <c r="B44" s="250"/>
      <c r="C44" s="263" t="s">
        <v>589</v>
      </c>
      <c r="D44" s="251"/>
      <c r="E44" s="247"/>
      <c r="F44" s="247"/>
      <c r="G44" s="266"/>
      <c r="L44" s="223"/>
    </row>
    <row r="45" spans="1:12" ht="17.100000000000001" customHeight="1" x14ac:dyDescent="0.25">
      <c r="A45" s="249"/>
      <c r="B45" s="250"/>
      <c r="C45" s="263" t="s">
        <v>590</v>
      </c>
      <c r="D45" s="251"/>
      <c r="E45" s="247"/>
      <c r="F45" s="247"/>
      <c r="G45" s="266"/>
      <c r="L45" s="223"/>
    </row>
    <row r="46" spans="1:12" ht="17.100000000000001" customHeight="1" x14ac:dyDescent="0.25">
      <c r="A46" s="249"/>
      <c r="B46" s="247"/>
      <c r="C46" s="251" t="s">
        <v>591</v>
      </c>
      <c r="D46" s="251" t="s">
        <v>562</v>
      </c>
      <c r="E46" s="247">
        <v>2</v>
      </c>
      <c r="F46" s="219"/>
      <c r="G46" s="256">
        <f t="shared" si="7"/>
        <v>0</v>
      </c>
      <c r="L46" s="223"/>
    </row>
    <row r="47" spans="1:12" ht="17.100000000000001" customHeight="1" x14ac:dyDescent="0.25">
      <c r="A47" s="249"/>
      <c r="B47" s="247"/>
      <c r="C47" s="251" t="s">
        <v>592</v>
      </c>
      <c r="D47" s="251" t="s">
        <v>562</v>
      </c>
      <c r="E47" s="247">
        <v>1</v>
      </c>
      <c r="F47" s="219"/>
      <c r="G47" s="256">
        <f t="shared" si="7"/>
        <v>0</v>
      </c>
      <c r="L47" s="223"/>
    </row>
    <row r="48" spans="1:12" ht="17.100000000000001" customHeight="1" x14ac:dyDescent="0.25">
      <c r="A48" s="249"/>
      <c r="B48" s="247"/>
      <c r="C48" s="251" t="s">
        <v>593</v>
      </c>
      <c r="D48" s="251" t="s">
        <v>562</v>
      </c>
      <c r="E48" s="247">
        <v>1</v>
      </c>
      <c r="F48" s="219"/>
      <c r="G48" s="256">
        <f t="shared" si="7"/>
        <v>0</v>
      </c>
      <c r="L48" s="223"/>
    </row>
    <row r="49" spans="1:12" ht="17.100000000000001" customHeight="1" x14ac:dyDescent="0.25">
      <c r="A49" s="249"/>
      <c r="B49" s="247"/>
      <c r="C49" s="251" t="s">
        <v>594</v>
      </c>
      <c r="D49" s="251" t="s">
        <v>562</v>
      </c>
      <c r="E49" s="247">
        <v>18</v>
      </c>
      <c r="F49" s="219"/>
      <c r="G49" s="256">
        <f t="shared" si="7"/>
        <v>0</v>
      </c>
      <c r="L49" s="223"/>
    </row>
    <row r="50" spans="1:12" ht="17.100000000000001" customHeight="1" x14ac:dyDescent="0.25">
      <c r="A50" s="249"/>
      <c r="B50" s="247"/>
      <c r="C50" s="251" t="s">
        <v>595</v>
      </c>
      <c r="D50" s="251" t="s">
        <v>562</v>
      </c>
      <c r="E50" s="247">
        <v>2</v>
      </c>
      <c r="F50" s="219"/>
      <c r="G50" s="256">
        <f t="shared" si="7"/>
        <v>0</v>
      </c>
      <c r="L50" s="223"/>
    </row>
    <row r="51" spans="1:12" ht="17.100000000000001" customHeight="1" x14ac:dyDescent="0.25">
      <c r="A51" s="249"/>
      <c r="B51" s="247"/>
      <c r="C51" s="251" t="s">
        <v>596</v>
      </c>
      <c r="D51" s="251" t="s">
        <v>562</v>
      </c>
      <c r="E51" s="247">
        <v>3</v>
      </c>
      <c r="F51" s="219"/>
      <c r="G51" s="256">
        <f t="shared" si="7"/>
        <v>0</v>
      </c>
      <c r="L51" s="223"/>
    </row>
    <row r="52" spans="1:12" ht="17.100000000000001" customHeight="1" x14ac:dyDescent="0.25">
      <c r="A52" s="249"/>
      <c r="B52" s="247"/>
      <c r="C52" s="251" t="s">
        <v>597</v>
      </c>
      <c r="D52" s="251" t="s">
        <v>562</v>
      </c>
      <c r="E52" s="247">
        <v>27</v>
      </c>
      <c r="F52" s="219"/>
      <c r="G52" s="256">
        <f t="shared" si="7"/>
        <v>0</v>
      </c>
      <c r="L52" s="223"/>
    </row>
    <row r="53" spans="1:12" ht="17.100000000000001" customHeight="1" x14ac:dyDescent="0.25">
      <c r="A53" s="249"/>
      <c r="B53" s="247"/>
      <c r="C53" s="251" t="s">
        <v>598</v>
      </c>
      <c r="D53" s="251" t="s">
        <v>562</v>
      </c>
      <c r="E53" s="247">
        <v>27</v>
      </c>
      <c r="F53" s="219"/>
      <c r="G53" s="256">
        <f t="shared" si="7"/>
        <v>0</v>
      </c>
      <c r="L53" s="223"/>
    </row>
    <row r="54" spans="1:12" ht="17.100000000000001" customHeight="1" x14ac:dyDescent="0.25">
      <c r="A54" s="249"/>
      <c r="B54" s="247"/>
      <c r="C54" s="251" t="s">
        <v>3148</v>
      </c>
      <c r="D54" s="251" t="s">
        <v>562</v>
      </c>
      <c r="E54" s="247">
        <v>30</v>
      </c>
      <c r="F54" s="219"/>
      <c r="G54" s="256">
        <f t="shared" ref="G54" si="8">F54*E54</f>
        <v>0</v>
      </c>
      <c r="L54" s="223"/>
    </row>
    <row r="55" spans="1:12" ht="17.100000000000001" customHeight="1" x14ac:dyDescent="0.25">
      <c r="A55" s="249"/>
      <c r="B55" s="247"/>
      <c r="C55" s="251" t="s">
        <v>3149</v>
      </c>
      <c r="D55" s="251" t="s">
        <v>562</v>
      </c>
      <c r="E55" s="247">
        <v>30</v>
      </c>
      <c r="F55" s="219"/>
      <c r="G55" s="256">
        <f t="shared" ref="G55:G56" si="9">F55*E55</f>
        <v>0</v>
      </c>
      <c r="L55" s="223"/>
    </row>
    <row r="56" spans="1:12" ht="17.100000000000001" customHeight="1" x14ac:dyDescent="0.25">
      <c r="A56" s="249"/>
      <c r="B56" s="247"/>
      <c r="C56" s="251" t="s">
        <v>3150</v>
      </c>
      <c r="D56" s="251" t="s">
        <v>562</v>
      </c>
      <c r="E56" s="247">
        <v>30</v>
      </c>
      <c r="F56" s="219"/>
      <c r="G56" s="256">
        <f t="shared" si="9"/>
        <v>0</v>
      </c>
      <c r="L56" s="223"/>
    </row>
    <row r="57" spans="1:12" ht="17.100000000000001" customHeight="1" x14ac:dyDescent="0.25">
      <c r="A57" s="249"/>
      <c r="B57" s="247"/>
      <c r="C57" s="251" t="s">
        <v>599</v>
      </c>
      <c r="D57" s="251" t="s">
        <v>562</v>
      </c>
      <c r="E57" s="247">
        <v>8</v>
      </c>
      <c r="F57" s="219"/>
      <c r="G57" s="256">
        <f t="shared" si="7"/>
        <v>0</v>
      </c>
      <c r="L57" s="223"/>
    </row>
    <row r="58" spans="1:12" ht="17.100000000000001" customHeight="1" x14ac:dyDescent="0.25">
      <c r="A58" s="249"/>
      <c r="B58" s="247"/>
      <c r="C58" s="251" t="s">
        <v>600</v>
      </c>
      <c r="D58" s="251" t="s">
        <v>562</v>
      </c>
      <c r="E58" s="247">
        <v>8</v>
      </c>
      <c r="F58" s="219"/>
      <c r="G58" s="256">
        <f t="shared" si="7"/>
        <v>0</v>
      </c>
      <c r="L58" s="223"/>
    </row>
    <row r="59" spans="1:12" ht="17.100000000000001" customHeight="1" x14ac:dyDescent="0.25">
      <c r="A59" s="249"/>
      <c r="B59" s="250"/>
      <c r="C59" s="263" t="s">
        <v>601</v>
      </c>
      <c r="D59" s="251"/>
      <c r="E59" s="247"/>
      <c r="F59" s="247"/>
      <c r="G59" s="266"/>
      <c r="L59" s="223"/>
    </row>
    <row r="60" spans="1:12" ht="17.100000000000001" customHeight="1" x14ac:dyDescent="0.25">
      <c r="A60" s="249"/>
      <c r="B60" s="247"/>
      <c r="C60" s="251" t="s">
        <v>602</v>
      </c>
      <c r="D60" s="251" t="s">
        <v>562</v>
      </c>
      <c r="E60" s="247">
        <v>2</v>
      </c>
      <c r="F60" s="219"/>
      <c r="G60" s="256">
        <f t="shared" ref="G60:G66" si="10">F60*E60</f>
        <v>0</v>
      </c>
      <c r="K60" s="223"/>
    </row>
    <row r="61" spans="1:12" ht="17.100000000000001" customHeight="1" x14ac:dyDescent="0.25">
      <c r="A61" s="249"/>
      <c r="B61" s="250"/>
      <c r="C61" s="263" t="s">
        <v>603</v>
      </c>
      <c r="D61" s="251"/>
      <c r="E61" s="247"/>
      <c r="F61" s="247"/>
      <c r="G61" s="266"/>
      <c r="K61" s="223"/>
    </row>
    <row r="62" spans="1:12" ht="17.100000000000001" customHeight="1" x14ac:dyDescent="0.25">
      <c r="A62" s="249"/>
      <c r="B62" s="247"/>
      <c r="C62" s="263" t="s">
        <v>604</v>
      </c>
      <c r="D62" s="251"/>
      <c r="E62" s="247"/>
      <c r="F62" s="247"/>
      <c r="G62" s="266"/>
      <c r="K62" s="223"/>
    </row>
    <row r="63" spans="1:12" ht="17.100000000000001" customHeight="1" x14ac:dyDescent="0.25">
      <c r="A63" s="249"/>
      <c r="B63" s="268"/>
      <c r="C63" s="251" t="s">
        <v>605</v>
      </c>
      <c r="D63" s="251" t="s">
        <v>557</v>
      </c>
      <c r="E63" s="247">
        <v>200</v>
      </c>
      <c r="F63" s="219"/>
      <c r="G63" s="256">
        <f t="shared" si="10"/>
        <v>0</v>
      </c>
    </row>
    <row r="64" spans="1:12" ht="17.100000000000001" customHeight="1" x14ac:dyDescent="0.25">
      <c r="A64" s="249"/>
      <c r="B64" s="265"/>
      <c r="C64" s="251" t="s">
        <v>606</v>
      </c>
      <c r="D64" s="251" t="s">
        <v>557</v>
      </c>
      <c r="E64" s="247">
        <v>84</v>
      </c>
      <c r="F64" s="219"/>
      <c r="G64" s="256">
        <f t="shared" si="10"/>
        <v>0</v>
      </c>
      <c r="I64" s="223"/>
    </row>
    <row r="65" spans="1:13" ht="17.100000000000001" customHeight="1" x14ac:dyDescent="0.25">
      <c r="A65" s="249"/>
      <c r="B65" s="265"/>
      <c r="C65" s="251" t="s">
        <v>607</v>
      </c>
      <c r="D65" s="251" t="s">
        <v>557</v>
      </c>
      <c r="E65" s="247">
        <v>20</v>
      </c>
      <c r="F65" s="219"/>
      <c r="G65" s="256">
        <f t="shared" si="10"/>
        <v>0</v>
      </c>
      <c r="I65" s="223"/>
    </row>
    <row r="66" spans="1:13" ht="17.100000000000001" customHeight="1" x14ac:dyDescent="0.25">
      <c r="A66" s="249"/>
      <c r="B66" s="265"/>
      <c r="C66" s="251" t="s">
        <v>608</v>
      </c>
      <c r="D66" s="251" t="s">
        <v>557</v>
      </c>
      <c r="E66" s="247">
        <v>30</v>
      </c>
      <c r="F66" s="219"/>
      <c r="G66" s="256">
        <f t="shared" si="10"/>
        <v>0</v>
      </c>
      <c r="I66" s="223"/>
    </row>
    <row r="67" spans="1:13" ht="17.100000000000001" customHeight="1" x14ac:dyDescent="0.25">
      <c r="A67" s="249"/>
      <c r="B67" s="265"/>
      <c r="C67" s="251" t="s">
        <v>609</v>
      </c>
      <c r="D67" s="251" t="s">
        <v>557</v>
      </c>
      <c r="E67" s="247">
        <v>36</v>
      </c>
      <c r="F67" s="219"/>
      <c r="G67" s="256">
        <f>F67*E67</f>
        <v>0</v>
      </c>
      <c r="H67" s="223"/>
      <c r="L67" s="223"/>
    </row>
    <row r="68" spans="1:13" ht="17.100000000000001" customHeight="1" x14ac:dyDescent="0.25">
      <c r="A68" s="249"/>
      <c r="B68" s="250"/>
      <c r="C68" s="263" t="s">
        <v>610</v>
      </c>
      <c r="D68" s="251"/>
      <c r="E68" s="247"/>
      <c r="F68" s="247"/>
      <c r="G68" s="266"/>
      <c r="L68" s="223"/>
    </row>
    <row r="69" spans="1:13" ht="17.100000000000001" customHeight="1" x14ac:dyDescent="0.25">
      <c r="A69" s="249"/>
      <c r="B69" s="265"/>
      <c r="C69" s="251" t="s">
        <v>611</v>
      </c>
      <c r="D69" s="251" t="s">
        <v>557</v>
      </c>
      <c r="E69" s="247">
        <v>30</v>
      </c>
      <c r="F69" s="219"/>
      <c r="G69" s="256">
        <f>F69*E69</f>
        <v>0</v>
      </c>
      <c r="L69" s="223"/>
    </row>
    <row r="70" spans="1:13" ht="17.100000000000001" customHeight="1" x14ac:dyDescent="0.25">
      <c r="A70" s="249"/>
      <c r="B70" s="265"/>
      <c r="C70" s="251" t="s">
        <v>612</v>
      </c>
      <c r="D70" s="251" t="s">
        <v>557</v>
      </c>
      <c r="E70" s="247">
        <v>436</v>
      </c>
      <c r="F70" s="219"/>
      <c r="G70" s="256">
        <f>F70*E70</f>
        <v>0</v>
      </c>
    </row>
    <row r="71" spans="1:13" ht="17.100000000000001" customHeight="1" x14ac:dyDescent="0.25">
      <c r="A71" s="249"/>
      <c r="B71" s="265"/>
      <c r="C71" s="251" t="s">
        <v>613</v>
      </c>
      <c r="D71" s="251" t="s">
        <v>801</v>
      </c>
      <c r="E71" s="247">
        <v>1</v>
      </c>
      <c r="F71" s="219"/>
      <c r="G71" s="256">
        <f>F71*E71</f>
        <v>0</v>
      </c>
      <c r="L71" s="223"/>
    </row>
    <row r="72" spans="1:13" ht="17.100000000000001" customHeight="1" x14ac:dyDescent="0.25">
      <c r="A72" s="249"/>
      <c r="B72" s="265"/>
      <c r="C72" s="251" t="s">
        <v>614</v>
      </c>
      <c r="D72" s="251" t="s">
        <v>801</v>
      </c>
      <c r="E72" s="247">
        <v>1</v>
      </c>
      <c r="F72" s="219"/>
      <c r="G72" s="256">
        <f t="shared" ref="G72:G75" si="11">F72*E72</f>
        <v>0</v>
      </c>
      <c r="L72" s="223"/>
    </row>
    <row r="73" spans="1:13" ht="17.100000000000001" customHeight="1" x14ac:dyDescent="0.25">
      <c r="A73" s="249"/>
      <c r="B73" s="265"/>
      <c r="C73" s="251" t="s">
        <v>615</v>
      </c>
      <c r="D73" s="251" t="s">
        <v>616</v>
      </c>
      <c r="E73" s="247">
        <v>0.7</v>
      </c>
      <c r="F73" s="219"/>
      <c r="G73" s="256">
        <f t="shared" si="11"/>
        <v>0</v>
      </c>
      <c r="L73" s="223"/>
    </row>
    <row r="74" spans="1:13" ht="17.100000000000001" customHeight="1" x14ac:dyDescent="0.25">
      <c r="A74" s="249"/>
      <c r="B74" s="265"/>
      <c r="C74" s="251" t="s">
        <v>617</v>
      </c>
      <c r="D74" s="251" t="s">
        <v>616</v>
      </c>
      <c r="E74" s="247">
        <v>0.2</v>
      </c>
      <c r="F74" s="219"/>
      <c r="G74" s="256">
        <f t="shared" si="11"/>
        <v>0</v>
      </c>
      <c r="L74" s="223"/>
    </row>
    <row r="75" spans="1:13" ht="30" customHeight="1" x14ac:dyDescent="0.25">
      <c r="A75" s="249"/>
      <c r="B75" s="265"/>
      <c r="C75" s="252" t="s">
        <v>3021</v>
      </c>
      <c r="D75" s="251" t="s">
        <v>801</v>
      </c>
      <c r="E75" s="247">
        <v>1</v>
      </c>
      <c r="F75" s="219"/>
      <c r="G75" s="256">
        <f t="shared" si="11"/>
        <v>0</v>
      </c>
      <c r="I75" s="823">
        <v>42424</v>
      </c>
      <c r="L75" s="223"/>
    </row>
    <row r="76" spans="1:13" ht="30" customHeight="1" x14ac:dyDescent="0.25">
      <c r="A76" s="249"/>
      <c r="B76" s="265"/>
      <c r="C76" s="252" t="s">
        <v>3020</v>
      </c>
      <c r="D76" s="251" t="s">
        <v>801</v>
      </c>
      <c r="E76" s="247">
        <v>1</v>
      </c>
      <c r="F76" s="219"/>
      <c r="G76" s="256">
        <f t="shared" ref="G76" si="12">F76*E76</f>
        <v>0</v>
      </c>
      <c r="I76" s="823">
        <v>42424</v>
      </c>
      <c r="L76" s="223"/>
    </row>
    <row r="77" spans="1:13" ht="17.100000000000001" customHeight="1" x14ac:dyDescent="0.25">
      <c r="A77" s="244"/>
      <c r="B77" s="175"/>
      <c r="C77" s="259" t="s">
        <v>618</v>
      </c>
      <c r="D77" s="260"/>
      <c r="E77" s="261"/>
      <c r="F77" s="261"/>
      <c r="G77" s="258">
        <f>SUM(G6:G76)</f>
        <v>0</v>
      </c>
      <c r="L77" s="223"/>
    </row>
    <row r="78" spans="1:13" ht="17.100000000000001" customHeight="1" x14ac:dyDescent="0.25">
      <c r="A78" s="222"/>
      <c r="B78" s="227"/>
      <c r="C78" s="223"/>
      <c r="D78" s="223"/>
      <c r="G78" s="225"/>
      <c r="L78" s="223"/>
    </row>
    <row r="79" spans="1:13" ht="17.100000000000001" customHeight="1" x14ac:dyDescent="0.25">
      <c r="A79" s="222"/>
      <c r="C79" s="226"/>
      <c r="D79" s="223"/>
      <c r="G79" s="228"/>
      <c r="M79" s="223"/>
    </row>
    <row r="80" spans="1:13" ht="17.100000000000001" customHeight="1" x14ac:dyDescent="0.25">
      <c r="A80" s="229" t="s">
        <v>541</v>
      </c>
      <c r="B80" s="230"/>
      <c r="C80" s="231" t="s">
        <v>542</v>
      </c>
      <c r="D80" s="232"/>
      <c r="E80" s="232"/>
      <c r="F80" s="233" t="s">
        <v>543</v>
      </c>
      <c r="G80" s="234"/>
    </row>
    <row r="81" spans="1:13" ht="17.100000000000001" customHeight="1" x14ac:dyDescent="0.2">
      <c r="A81" s="235" t="s">
        <v>544</v>
      </c>
      <c r="B81" s="236"/>
      <c r="C81" s="236"/>
      <c r="D81" s="236"/>
      <c r="E81" s="236"/>
      <c r="F81" s="236"/>
      <c r="G81" s="237"/>
    </row>
    <row r="82" spans="1:13" ht="17.100000000000001" customHeight="1" x14ac:dyDescent="0.25">
      <c r="A82" s="238" t="s">
        <v>545</v>
      </c>
      <c r="B82" s="239"/>
      <c r="C82" s="239"/>
      <c r="D82" s="239"/>
      <c r="E82" s="239"/>
      <c r="F82" s="239"/>
      <c r="G82" s="240"/>
      <c r="I82" s="223"/>
    </row>
    <row r="83" spans="1:13" ht="17.100000000000001" customHeight="1" x14ac:dyDescent="0.25">
      <c r="A83" s="241" t="s">
        <v>546</v>
      </c>
      <c r="B83" s="241" t="s">
        <v>547</v>
      </c>
      <c r="C83" s="241" t="s">
        <v>548</v>
      </c>
      <c r="D83" s="241" t="s">
        <v>549</v>
      </c>
      <c r="E83" s="242" t="s">
        <v>111</v>
      </c>
      <c r="F83" s="243" t="s">
        <v>550</v>
      </c>
      <c r="G83" s="241" t="s">
        <v>551</v>
      </c>
      <c r="J83" s="223"/>
    </row>
    <row r="84" spans="1:13" ht="17.100000000000001" customHeight="1" x14ac:dyDescent="0.2">
      <c r="A84" s="245"/>
      <c r="B84" s="245"/>
      <c r="C84" s="246"/>
      <c r="D84" s="245"/>
      <c r="E84" s="245"/>
      <c r="F84" s="245"/>
      <c r="G84" s="253"/>
    </row>
    <row r="85" spans="1:13" ht="17.100000000000001" customHeight="1" x14ac:dyDescent="0.25">
      <c r="A85" s="247"/>
      <c r="B85" s="248">
        <v>731</v>
      </c>
      <c r="C85" s="248" t="s">
        <v>619</v>
      </c>
      <c r="D85" s="247"/>
      <c r="E85" s="247"/>
      <c r="F85" s="247"/>
      <c r="G85" s="683"/>
      <c r="M85" s="223"/>
    </row>
    <row r="86" spans="1:13" ht="17.100000000000001" customHeight="1" x14ac:dyDescent="0.25">
      <c r="A86" s="247"/>
      <c r="B86" s="247"/>
      <c r="C86" s="262"/>
      <c r="D86" s="247"/>
      <c r="E86" s="247"/>
      <c r="F86" s="247"/>
      <c r="G86" s="247"/>
      <c r="M86" s="223"/>
    </row>
    <row r="87" spans="1:13" ht="17.100000000000001" customHeight="1" x14ac:dyDescent="0.25">
      <c r="A87" s="249"/>
      <c r="B87" s="250" t="s">
        <v>553</v>
      </c>
      <c r="C87" s="263" t="s">
        <v>620</v>
      </c>
      <c r="D87" s="247"/>
      <c r="E87" s="247"/>
      <c r="F87" s="247"/>
      <c r="G87" s="683"/>
      <c r="M87" s="223"/>
    </row>
    <row r="88" spans="1:13" ht="17.100000000000001" customHeight="1" x14ac:dyDescent="0.25">
      <c r="A88" s="249"/>
      <c r="B88" s="250"/>
      <c r="C88" s="251" t="s">
        <v>621</v>
      </c>
      <c r="D88" s="251" t="s">
        <v>562</v>
      </c>
      <c r="E88" s="247">
        <v>4</v>
      </c>
      <c r="F88" s="219"/>
      <c r="G88" s="256">
        <f t="shared" ref="G88:G102" si="13">F88*E88</f>
        <v>0</v>
      </c>
      <c r="M88" s="223"/>
    </row>
    <row r="89" spans="1:13" ht="17.100000000000001" customHeight="1" x14ac:dyDescent="0.25">
      <c r="A89" s="249"/>
      <c r="B89" s="250"/>
      <c r="C89" s="251" t="s">
        <v>622</v>
      </c>
      <c r="D89" s="251" t="s">
        <v>623</v>
      </c>
      <c r="E89" s="247">
        <v>0.4</v>
      </c>
      <c r="F89" s="219"/>
      <c r="G89" s="256">
        <f t="shared" si="13"/>
        <v>0</v>
      </c>
      <c r="L89" s="223"/>
    </row>
    <row r="90" spans="1:13" ht="17.100000000000001" customHeight="1" x14ac:dyDescent="0.25">
      <c r="A90" s="249"/>
      <c r="B90" s="250"/>
      <c r="C90" s="251" t="s">
        <v>624</v>
      </c>
      <c r="D90" s="251" t="s">
        <v>557</v>
      </c>
      <c r="E90" s="247">
        <v>90</v>
      </c>
      <c r="F90" s="219"/>
      <c r="G90" s="256">
        <f t="shared" si="13"/>
        <v>0</v>
      </c>
    </row>
    <row r="91" spans="1:13" ht="17.100000000000001" customHeight="1" x14ac:dyDescent="0.25">
      <c r="A91" s="249"/>
      <c r="B91" s="250"/>
      <c r="C91" s="251" t="s">
        <v>625</v>
      </c>
      <c r="D91" s="251" t="s">
        <v>562</v>
      </c>
      <c r="E91" s="247">
        <v>1</v>
      </c>
      <c r="F91" s="219"/>
      <c r="G91" s="256">
        <f t="shared" si="13"/>
        <v>0</v>
      </c>
      <c r="M91" s="223"/>
    </row>
    <row r="92" spans="1:13" ht="17.100000000000001" customHeight="1" x14ac:dyDescent="0.25">
      <c r="A92" s="249"/>
      <c r="B92" s="250"/>
      <c r="C92" s="251" t="s">
        <v>626</v>
      </c>
      <c r="D92" s="251" t="s">
        <v>557</v>
      </c>
      <c r="E92" s="247">
        <v>40</v>
      </c>
      <c r="F92" s="219"/>
      <c r="G92" s="256">
        <f t="shared" si="13"/>
        <v>0</v>
      </c>
      <c r="M92" s="223"/>
    </row>
    <row r="93" spans="1:13" ht="17.100000000000001" customHeight="1" x14ac:dyDescent="0.25">
      <c r="A93" s="249"/>
      <c r="B93" s="250"/>
      <c r="C93" s="251" t="s">
        <v>627</v>
      </c>
      <c r="D93" s="251" t="s">
        <v>562</v>
      </c>
      <c r="E93" s="247">
        <v>3</v>
      </c>
      <c r="F93" s="219"/>
      <c r="G93" s="256">
        <f t="shared" si="13"/>
        <v>0</v>
      </c>
      <c r="M93" s="223"/>
    </row>
    <row r="94" spans="1:13" ht="17.100000000000001" customHeight="1" x14ac:dyDescent="0.25">
      <c r="A94" s="249"/>
      <c r="B94" s="250"/>
      <c r="C94" s="251" t="s">
        <v>628</v>
      </c>
      <c r="D94" s="251" t="s">
        <v>623</v>
      </c>
      <c r="E94" s="247">
        <v>0.2</v>
      </c>
      <c r="F94" s="219"/>
      <c r="G94" s="256">
        <f t="shared" si="13"/>
        <v>0</v>
      </c>
      <c r="M94" s="223"/>
    </row>
    <row r="95" spans="1:13" ht="17.100000000000001" customHeight="1" x14ac:dyDescent="0.25">
      <c r="A95" s="249"/>
      <c r="B95" s="250"/>
      <c r="C95" s="263" t="s">
        <v>629</v>
      </c>
      <c r="D95" s="251"/>
      <c r="E95" s="247"/>
      <c r="F95" s="247"/>
      <c r="G95" s="266"/>
      <c r="M95" s="223"/>
    </row>
    <row r="96" spans="1:13" ht="17.100000000000001" customHeight="1" x14ac:dyDescent="0.25">
      <c r="A96" s="249"/>
      <c r="B96" s="250"/>
      <c r="C96" s="251" t="s">
        <v>630</v>
      </c>
      <c r="D96" s="251" t="s">
        <v>562</v>
      </c>
      <c r="E96" s="247">
        <v>4</v>
      </c>
      <c r="F96" s="219"/>
      <c r="G96" s="256">
        <f t="shared" ref="G96:G98" si="14">F96*E96</f>
        <v>0</v>
      </c>
    </row>
    <row r="97" spans="1:9" ht="17.100000000000001" customHeight="1" x14ac:dyDescent="0.25">
      <c r="A97" s="249"/>
      <c r="B97" s="250"/>
      <c r="C97" s="251" t="s">
        <v>631</v>
      </c>
      <c r="D97" s="251" t="s">
        <v>562</v>
      </c>
      <c r="E97" s="247">
        <v>4</v>
      </c>
      <c r="F97" s="219"/>
      <c r="G97" s="256">
        <f t="shared" si="13"/>
        <v>0</v>
      </c>
    </row>
    <row r="98" spans="1:9" ht="17.100000000000001" customHeight="1" x14ac:dyDescent="0.25">
      <c r="A98" s="249"/>
      <c r="B98" s="250"/>
      <c r="C98" s="251" t="s">
        <v>632</v>
      </c>
      <c r="D98" s="251" t="s">
        <v>557</v>
      </c>
      <c r="E98" s="247">
        <v>3.5</v>
      </c>
      <c r="F98" s="219"/>
      <c r="G98" s="256">
        <f t="shared" si="14"/>
        <v>0</v>
      </c>
    </row>
    <row r="99" spans="1:9" ht="17.100000000000001" customHeight="1" x14ac:dyDescent="0.25">
      <c r="A99" s="249"/>
      <c r="B99" s="250"/>
      <c r="C99" s="251" t="s">
        <v>633</v>
      </c>
      <c r="D99" s="251" t="s">
        <v>557</v>
      </c>
      <c r="E99" s="247">
        <v>18</v>
      </c>
      <c r="F99" s="219"/>
      <c r="G99" s="256">
        <f t="shared" si="13"/>
        <v>0</v>
      </c>
    </row>
    <row r="100" spans="1:9" ht="17.100000000000001" customHeight="1" x14ac:dyDescent="0.25">
      <c r="A100" s="249"/>
      <c r="B100" s="824"/>
      <c r="C100" s="796" t="s">
        <v>3040</v>
      </c>
      <c r="D100" s="796" t="s">
        <v>562</v>
      </c>
      <c r="E100" s="247">
        <v>1</v>
      </c>
      <c r="F100" s="219"/>
      <c r="G100" s="256">
        <f t="shared" si="13"/>
        <v>0</v>
      </c>
      <c r="I100" s="822"/>
    </row>
    <row r="101" spans="1:9" ht="17.100000000000001" customHeight="1" x14ac:dyDescent="0.25">
      <c r="A101" s="249"/>
      <c r="B101" s="824"/>
      <c r="C101" s="796" t="s">
        <v>3041</v>
      </c>
      <c r="D101" s="796" t="s">
        <v>562</v>
      </c>
      <c r="E101" s="247">
        <v>1</v>
      </c>
      <c r="F101" s="219"/>
      <c r="G101" s="256">
        <f t="shared" si="13"/>
        <v>0</v>
      </c>
      <c r="I101" s="822"/>
    </row>
    <row r="102" spans="1:9" ht="17.100000000000001" customHeight="1" x14ac:dyDescent="0.25">
      <c r="A102" s="249"/>
      <c r="B102" s="824"/>
      <c r="C102" s="796" t="s">
        <v>3042</v>
      </c>
      <c r="D102" s="796" t="s">
        <v>557</v>
      </c>
      <c r="E102" s="247">
        <v>5</v>
      </c>
      <c r="F102" s="219"/>
      <c r="G102" s="256">
        <f t="shared" si="13"/>
        <v>0</v>
      </c>
      <c r="I102" s="822"/>
    </row>
    <row r="103" spans="1:9" ht="17.100000000000001" customHeight="1" x14ac:dyDescent="0.25">
      <c r="A103" s="249"/>
      <c r="B103" s="250"/>
      <c r="C103" s="251"/>
      <c r="D103" s="251"/>
      <c r="E103" s="247"/>
      <c r="F103" s="219"/>
      <c r="G103" s="256"/>
    </row>
    <row r="104" spans="1:9" ht="17.100000000000001" customHeight="1" x14ac:dyDescent="0.25">
      <c r="A104" s="249"/>
      <c r="B104" s="250"/>
      <c r="C104" s="251"/>
      <c r="D104" s="251"/>
      <c r="E104" s="247"/>
      <c r="F104" s="219"/>
      <c r="G104" s="256"/>
    </row>
    <row r="105" spans="1:9" ht="17.100000000000001" customHeight="1" x14ac:dyDescent="0.25">
      <c r="A105" s="249"/>
      <c r="B105" s="250"/>
      <c r="C105" s="251" t="s">
        <v>634</v>
      </c>
      <c r="D105" s="251" t="s">
        <v>562</v>
      </c>
      <c r="E105" s="247">
        <v>1</v>
      </c>
      <c r="F105" s="219"/>
      <c r="G105" s="256">
        <f>F105*E105</f>
        <v>0</v>
      </c>
    </row>
    <row r="106" spans="1:9" ht="17.100000000000001" customHeight="1" x14ac:dyDescent="0.25">
      <c r="A106" s="249"/>
      <c r="B106" s="250"/>
      <c r="C106" s="251" t="s">
        <v>635</v>
      </c>
      <c r="D106" s="251" t="s">
        <v>562</v>
      </c>
      <c r="E106" s="247">
        <v>4</v>
      </c>
      <c r="F106" s="219"/>
      <c r="G106" s="256">
        <f>F106*E106</f>
        <v>0</v>
      </c>
    </row>
    <row r="107" spans="1:9" ht="17.100000000000001" customHeight="1" x14ac:dyDescent="0.25">
      <c r="A107" s="249"/>
      <c r="B107" s="250"/>
      <c r="C107" s="251" t="s">
        <v>636</v>
      </c>
      <c r="D107" s="251" t="s">
        <v>562</v>
      </c>
      <c r="E107" s="247">
        <v>1</v>
      </c>
      <c r="F107" s="219"/>
      <c r="G107" s="256">
        <f t="shared" ref="G107:G137" si="15">F107*E107</f>
        <v>0</v>
      </c>
    </row>
    <row r="108" spans="1:9" ht="17.100000000000001" customHeight="1" x14ac:dyDescent="0.25">
      <c r="A108" s="249"/>
      <c r="B108" s="250"/>
      <c r="C108" s="251" t="s">
        <v>637</v>
      </c>
      <c r="D108" s="251" t="s">
        <v>562</v>
      </c>
      <c r="E108" s="247">
        <v>1</v>
      </c>
      <c r="F108" s="219"/>
      <c r="G108" s="256">
        <f t="shared" si="15"/>
        <v>0</v>
      </c>
    </row>
    <row r="109" spans="1:9" ht="17.100000000000001" customHeight="1" x14ac:dyDescent="0.25">
      <c r="A109" s="249"/>
      <c r="B109" s="250"/>
      <c r="C109" s="251" t="s">
        <v>638</v>
      </c>
      <c r="D109" s="251" t="s">
        <v>562</v>
      </c>
      <c r="E109" s="247">
        <v>1</v>
      </c>
      <c r="F109" s="219"/>
      <c r="G109" s="256">
        <f t="shared" si="15"/>
        <v>0</v>
      </c>
    </row>
    <row r="110" spans="1:9" ht="17.100000000000001" customHeight="1" x14ac:dyDescent="0.25">
      <c r="A110" s="249"/>
      <c r="B110" s="250"/>
      <c r="C110" s="251" t="s">
        <v>639</v>
      </c>
      <c r="D110" s="251" t="s">
        <v>562</v>
      </c>
      <c r="E110" s="247">
        <v>1</v>
      </c>
      <c r="F110" s="219"/>
      <c r="G110" s="256">
        <f t="shared" si="15"/>
        <v>0</v>
      </c>
    </row>
    <row r="111" spans="1:9" ht="17.100000000000001" customHeight="1" x14ac:dyDescent="0.25">
      <c r="A111" s="249"/>
      <c r="B111" s="250"/>
      <c r="C111" s="251" t="s">
        <v>640</v>
      </c>
      <c r="D111" s="251" t="s">
        <v>562</v>
      </c>
      <c r="E111" s="247">
        <v>1</v>
      </c>
      <c r="F111" s="219"/>
      <c r="G111" s="256">
        <f t="shared" si="15"/>
        <v>0</v>
      </c>
    </row>
    <row r="112" spans="1:9" ht="15" x14ac:dyDescent="0.25">
      <c r="A112" s="249"/>
      <c r="B112" s="250"/>
      <c r="C112" s="251" t="s">
        <v>641</v>
      </c>
      <c r="D112" s="251" t="s">
        <v>562</v>
      </c>
      <c r="E112" s="247">
        <v>1</v>
      </c>
      <c r="F112" s="219"/>
      <c r="G112" s="256">
        <f>F112*E112</f>
        <v>0</v>
      </c>
    </row>
    <row r="113" spans="1:7" ht="15" x14ac:dyDescent="0.25">
      <c r="A113" s="249"/>
      <c r="B113" s="250"/>
      <c r="C113" s="251" t="s">
        <v>642</v>
      </c>
      <c r="D113" s="251" t="s">
        <v>562</v>
      </c>
      <c r="E113" s="247">
        <v>1</v>
      </c>
      <c r="F113" s="219"/>
      <c r="G113" s="256">
        <f t="shared" si="15"/>
        <v>0</v>
      </c>
    </row>
    <row r="114" spans="1:7" ht="15" x14ac:dyDescent="0.25">
      <c r="A114" s="249"/>
      <c r="B114" s="250"/>
      <c r="C114" s="251" t="s">
        <v>643</v>
      </c>
      <c r="D114" s="251" t="s">
        <v>562</v>
      </c>
      <c r="E114" s="247">
        <v>2</v>
      </c>
      <c r="F114" s="219"/>
      <c r="G114" s="256">
        <f t="shared" si="15"/>
        <v>0</v>
      </c>
    </row>
    <row r="115" spans="1:7" ht="15" x14ac:dyDescent="0.25">
      <c r="A115" s="249"/>
      <c r="B115" s="250"/>
      <c r="C115" s="251" t="s">
        <v>644</v>
      </c>
      <c r="D115" s="251" t="s">
        <v>562</v>
      </c>
      <c r="E115" s="247">
        <v>1</v>
      </c>
      <c r="F115" s="219"/>
      <c r="G115" s="256">
        <f t="shared" si="15"/>
        <v>0</v>
      </c>
    </row>
    <row r="116" spans="1:7" ht="15" x14ac:dyDescent="0.25">
      <c r="A116" s="249"/>
      <c r="B116" s="247"/>
      <c r="C116" s="251" t="s">
        <v>645</v>
      </c>
      <c r="D116" s="251" t="s">
        <v>562</v>
      </c>
      <c r="E116" s="247">
        <v>1</v>
      </c>
      <c r="F116" s="219"/>
      <c r="G116" s="256">
        <f t="shared" si="15"/>
        <v>0</v>
      </c>
    </row>
    <row r="117" spans="1:7" ht="15" x14ac:dyDescent="0.25">
      <c r="A117" s="249"/>
      <c r="B117" s="247"/>
      <c r="C117" s="251" t="s">
        <v>646</v>
      </c>
      <c r="D117" s="251" t="s">
        <v>562</v>
      </c>
      <c r="E117" s="247">
        <v>2</v>
      </c>
      <c r="F117" s="219"/>
      <c r="G117" s="256">
        <f t="shared" si="15"/>
        <v>0</v>
      </c>
    </row>
    <row r="118" spans="1:7" ht="15" x14ac:dyDescent="0.25">
      <c r="A118" s="249"/>
      <c r="B118" s="247"/>
      <c r="C118" s="251" t="s">
        <v>647</v>
      </c>
      <c r="D118" s="251" t="s">
        <v>562</v>
      </c>
      <c r="E118" s="247">
        <v>1</v>
      </c>
      <c r="F118" s="219"/>
      <c r="G118" s="256">
        <f t="shared" si="15"/>
        <v>0</v>
      </c>
    </row>
    <row r="119" spans="1:7" ht="15" x14ac:dyDescent="0.25">
      <c r="A119" s="249"/>
      <c r="B119" s="247"/>
      <c r="C119" s="251" t="s">
        <v>648</v>
      </c>
      <c r="D119" s="251" t="s">
        <v>562</v>
      </c>
      <c r="E119" s="247">
        <v>1</v>
      </c>
      <c r="F119" s="219"/>
      <c r="G119" s="256">
        <f t="shared" si="15"/>
        <v>0</v>
      </c>
    </row>
    <row r="120" spans="1:7" ht="15" x14ac:dyDescent="0.25">
      <c r="A120" s="249"/>
      <c r="B120" s="247"/>
      <c r="C120" s="251" t="s">
        <v>649</v>
      </c>
      <c r="D120" s="251" t="s">
        <v>562</v>
      </c>
      <c r="E120" s="247">
        <v>1</v>
      </c>
      <c r="F120" s="219"/>
      <c r="G120" s="256">
        <f t="shared" si="15"/>
        <v>0</v>
      </c>
    </row>
    <row r="121" spans="1:7" ht="15" x14ac:dyDescent="0.25">
      <c r="A121" s="249"/>
      <c r="B121" s="247"/>
      <c r="C121" s="251" t="s">
        <v>650</v>
      </c>
      <c r="D121" s="251" t="s">
        <v>562</v>
      </c>
      <c r="E121" s="247">
        <v>2</v>
      </c>
      <c r="F121" s="219"/>
      <c r="G121" s="256">
        <f t="shared" si="15"/>
        <v>0</v>
      </c>
    </row>
    <row r="122" spans="1:7" ht="15" x14ac:dyDescent="0.25">
      <c r="A122" s="249"/>
      <c r="B122" s="247"/>
      <c r="C122" s="251" t="s">
        <v>651</v>
      </c>
      <c r="D122" s="251" t="s">
        <v>562</v>
      </c>
      <c r="E122" s="247">
        <v>1</v>
      </c>
      <c r="F122" s="219"/>
      <c r="G122" s="256">
        <f t="shared" si="15"/>
        <v>0</v>
      </c>
    </row>
    <row r="123" spans="1:7" ht="15" x14ac:dyDescent="0.25">
      <c r="A123" s="249"/>
      <c r="B123" s="264"/>
      <c r="C123" s="251" t="s">
        <v>652</v>
      </c>
      <c r="D123" s="251" t="s">
        <v>562</v>
      </c>
      <c r="E123" s="247">
        <v>1</v>
      </c>
      <c r="F123" s="219"/>
      <c r="G123" s="256">
        <f t="shared" si="15"/>
        <v>0</v>
      </c>
    </row>
    <row r="124" spans="1:7" ht="15" x14ac:dyDescent="0.25">
      <c r="A124" s="249"/>
      <c r="B124" s="264"/>
      <c r="C124" s="251" t="s">
        <v>653</v>
      </c>
      <c r="D124" s="251" t="s">
        <v>562</v>
      </c>
      <c r="E124" s="247">
        <v>1</v>
      </c>
      <c r="F124" s="219"/>
      <c r="G124" s="256">
        <f t="shared" si="15"/>
        <v>0</v>
      </c>
    </row>
    <row r="125" spans="1:7" ht="15" x14ac:dyDescent="0.25">
      <c r="A125" s="249"/>
      <c r="B125" s="264"/>
      <c r="C125" s="251" t="s">
        <v>654</v>
      </c>
      <c r="D125" s="251" t="s">
        <v>562</v>
      </c>
      <c r="E125" s="247">
        <v>3</v>
      </c>
      <c r="F125" s="219"/>
      <c r="G125" s="256">
        <f t="shared" si="15"/>
        <v>0</v>
      </c>
    </row>
    <row r="126" spans="1:7" ht="15" x14ac:dyDescent="0.25">
      <c r="A126" s="249"/>
      <c r="B126" s="247"/>
      <c r="C126" s="251" t="s">
        <v>655</v>
      </c>
      <c r="D126" s="251" t="s">
        <v>562</v>
      </c>
      <c r="E126" s="247">
        <v>1</v>
      </c>
      <c r="F126" s="219"/>
      <c r="G126" s="256">
        <f t="shared" si="15"/>
        <v>0</v>
      </c>
    </row>
    <row r="127" spans="1:7" ht="15" x14ac:dyDescent="0.25">
      <c r="A127" s="249"/>
      <c r="B127" s="247"/>
      <c r="C127" s="251" t="s">
        <v>656</v>
      </c>
      <c r="D127" s="251" t="s">
        <v>562</v>
      </c>
      <c r="E127" s="247">
        <v>6</v>
      </c>
      <c r="F127" s="219"/>
      <c r="G127" s="256">
        <f t="shared" si="15"/>
        <v>0</v>
      </c>
    </row>
    <row r="128" spans="1:7" ht="15" x14ac:dyDescent="0.25">
      <c r="A128" s="249"/>
      <c r="B128" s="247"/>
      <c r="C128" s="251" t="s">
        <v>657</v>
      </c>
      <c r="D128" s="251" t="s">
        <v>562</v>
      </c>
      <c r="E128" s="247">
        <v>4</v>
      </c>
      <c r="F128" s="219"/>
      <c r="G128" s="256">
        <f t="shared" si="15"/>
        <v>0</v>
      </c>
    </row>
    <row r="129" spans="1:7" ht="15" x14ac:dyDescent="0.25">
      <c r="A129" s="249"/>
      <c r="B129" s="247"/>
      <c r="C129" s="251" t="s">
        <v>658</v>
      </c>
      <c r="D129" s="251" t="s">
        <v>562</v>
      </c>
      <c r="E129" s="247">
        <v>10</v>
      </c>
      <c r="F129" s="219"/>
      <c r="G129" s="256">
        <f t="shared" si="15"/>
        <v>0</v>
      </c>
    </row>
    <row r="130" spans="1:7" ht="15" x14ac:dyDescent="0.25">
      <c r="A130" s="249"/>
      <c r="B130" s="247"/>
      <c r="C130" s="251" t="s">
        <v>659</v>
      </c>
      <c r="D130" s="251" t="s">
        <v>562</v>
      </c>
      <c r="E130" s="247">
        <v>1</v>
      </c>
      <c r="F130" s="219"/>
      <c r="G130" s="256">
        <f t="shared" si="15"/>
        <v>0</v>
      </c>
    </row>
    <row r="131" spans="1:7" ht="15" x14ac:dyDescent="0.25">
      <c r="A131" s="249"/>
      <c r="B131" s="247"/>
      <c r="C131" s="251" t="s">
        <v>660</v>
      </c>
      <c r="D131" s="251" t="s">
        <v>562</v>
      </c>
      <c r="E131" s="247">
        <v>1</v>
      </c>
      <c r="F131" s="219"/>
      <c r="G131" s="256">
        <f t="shared" si="15"/>
        <v>0</v>
      </c>
    </row>
    <row r="132" spans="1:7" ht="15" x14ac:dyDescent="0.25">
      <c r="A132" s="249"/>
      <c r="B132" s="247"/>
      <c r="C132" s="251" t="s">
        <v>661</v>
      </c>
      <c r="D132" s="251" t="s">
        <v>562</v>
      </c>
      <c r="E132" s="247">
        <v>2</v>
      </c>
      <c r="F132" s="219"/>
      <c r="G132" s="256">
        <f t="shared" si="15"/>
        <v>0</v>
      </c>
    </row>
    <row r="133" spans="1:7" ht="15" x14ac:dyDescent="0.25">
      <c r="A133" s="249"/>
      <c r="B133" s="247"/>
      <c r="C133" s="251" t="s">
        <v>662</v>
      </c>
      <c r="D133" s="251" t="s">
        <v>562</v>
      </c>
      <c r="E133" s="247">
        <v>1</v>
      </c>
      <c r="F133" s="219"/>
      <c r="G133" s="256">
        <f t="shared" si="15"/>
        <v>0</v>
      </c>
    </row>
    <row r="134" spans="1:7" ht="15" x14ac:dyDescent="0.25">
      <c r="A134" s="249"/>
      <c r="B134" s="247"/>
      <c r="C134" s="251" t="s">
        <v>663</v>
      </c>
      <c r="D134" s="251" t="s">
        <v>562</v>
      </c>
      <c r="E134" s="247">
        <v>5</v>
      </c>
      <c r="F134" s="219"/>
      <c r="G134" s="256">
        <f t="shared" si="15"/>
        <v>0</v>
      </c>
    </row>
    <row r="135" spans="1:7" ht="15" x14ac:dyDescent="0.25">
      <c r="A135" s="249"/>
      <c r="B135" s="247"/>
      <c r="C135" s="251" t="s">
        <v>664</v>
      </c>
      <c r="D135" s="251" t="s">
        <v>562</v>
      </c>
      <c r="E135" s="247">
        <v>5</v>
      </c>
      <c r="F135" s="219"/>
      <c r="G135" s="256">
        <f t="shared" si="15"/>
        <v>0</v>
      </c>
    </row>
    <row r="136" spans="1:7" ht="15" x14ac:dyDescent="0.25">
      <c r="A136" s="249"/>
      <c r="B136" s="247"/>
      <c r="C136" s="251" t="s">
        <v>665</v>
      </c>
      <c r="D136" s="251" t="s">
        <v>562</v>
      </c>
      <c r="E136" s="247">
        <v>10</v>
      </c>
      <c r="F136" s="219"/>
      <c r="G136" s="256">
        <f t="shared" si="15"/>
        <v>0</v>
      </c>
    </row>
    <row r="137" spans="1:7" ht="15" x14ac:dyDescent="0.25">
      <c r="A137" s="249"/>
      <c r="B137" s="247"/>
      <c r="C137" s="251" t="s">
        <v>666</v>
      </c>
      <c r="D137" s="251" t="s">
        <v>562</v>
      </c>
      <c r="E137" s="247">
        <v>10</v>
      </c>
      <c r="F137" s="219"/>
      <c r="G137" s="256">
        <f t="shared" si="15"/>
        <v>0</v>
      </c>
    </row>
    <row r="138" spans="1:7" ht="15" x14ac:dyDescent="0.25">
      <c r="A138" s="249"/>
      <c r="B138" s="247"/>
      <c r="C138" s="251" t="s">
        <v>667</v>
      </c>
      <c r="D138" s="251" t="s">
        <v>562</v>
      </c>
      <c r="E138" s="247">
        <v>1</v>
      </c>
      <c r="F138" s="219"/>
      <c r="G138" s="256">
        <f>F138*E138</f>
        <v>0</v>
      </c>
    </row>
    <row r="139" spans="1:7" ht="15" x14ac:dyDescent="0.25">
      <c r="A139" s="249"/>
      <c r="B139" s="247"/>
      <c r="C139" s="251" t="s">
        <v>668</v>
      </c>
      <c r="D139" s="251" t="s">
        <v>562</v>
      </c>
      <c r="E139" s="247">
        <v>10</v>
      </c>
      <c r="F139" s="219"/>
      <c r="G139" s="256">
        <f>F139*E139</f>
        <v>0</v>
      </c>
    </row>
    <row r="140" spans="1:7" ht="15" x14ac:dyDescent="0.25">
      <c r="A140" s="249"/>
      <c r="B140" s="247"/>
      <c r="C140" s="251" t="s">
        <v>669</v>
      </c>
      <c r="D140" s="251" t="s">
        <v>562</v>
      </c>
      <c r="E140" s="247">
        <v>4</v>
      </c>
      <c r="F140" s="219"/>
      <c r="G140" s="256">
        <f>F140*E140</f>
        <v>0</v>
      </c>
    </row>
    <row r="141" spans="1:7" ht="15" x14ac:dyDescent="0.25">
      <c r="A141" s="249"/>
      <c r="B141" s="250"/>
      <c r="C141" s="263" t="s">
        <v>670</v>
      </c>
      <c r="D141" s="251"/>
      <c r="E141" s="247"/>
      <c r="F141" s="247"/>
      <c r="G141" s="266"/>
    </row>
    <row r="142" spans="1:7" ht="15" x14ac:dyDescent="0.25">
      <c r="A142" s="249"/>
      <c r="B142" s="247"/>
      <c r="C142" s="251" t="s">
        <v>559</v>
      </c>
      <c r="D142" s="251" t="s">
        <v>557</v>
      </c>
      <c r="E142" s="247">
        <v>10</v>
      </c>
      <c r="F142" s="219"/>
      <c r="G142" s="256">
        <f t="shared" ref="G142:G149" si="16">F142*E142</f>
        <v>0</v>
      </c>
    </row>
    <row r="143" spans="1:7" ht="15" x14ac:dyDescent="0.25">
      <c r="A143" s="249"/>
      <c r="B143" s="247"/>
      <c r="C143" s="251" t="s">
        <v>560</v>
      </c>
      <c r="D143" s="251" t="s">
        <v>557</v>
      </c>
      <c r="E143" s="247">
        <v>20</v>
      </c>
      <c r="F143" s="219"/>
      <c r="G143" s="256">
        <f t="shared" si="16"/>
        <v>0</v>
      </c>
    </row>
    <row r="144" spans="1:7" ht="15" x14ac:dyDescent="0.25">
      <c r="A144" s="249"/>
      <c r="B144" s="247"/>
      <c r="C144" s="251" t="s">
        <v>671</v>
      </c>
      <c r="D144" s="251" t="s">
        <v>557</v>
      </c>
      <c r="E144" s="247">
        <v>40</v>
      </c>
      <c r="F144" s="219"/>
      <c r="G144" s="256">
        <f t="shared" si="16"/>
        <v>0</v>
      </c>
    </row>
    <row r="145" spans="1:9" ht="15" x14ac:dyDescent="0.25">
      <c r="A145" s="249"/>
      <c r="B145" s="247"/>
      <c r="C145" s="251" t="s">
        <v>571</v>
      </c>
      <c r="D145" s="251" t="s">
        <v>557</v>
      </c>
      <c r="E145" s="247">
        <v>30</v>
      </c>
      <c r="F145" s="219"/>
      <c r="G145" s="256">
        <f t="shared" si="16"/>
        <v>0</v>
      </c>
    </row>
    <row r="146" spans="1:9" ht="15" x14ac:dyDescent="0.25">
      <c r="A146" s="249"/>
      <c r="B146" s="247"/>
      <c r="C146" s="251" t="s">
        <v>672</v>
      </c>
      <c r="D146" s="251" t="s">
        <v>557</v>
      </c>
      <c r="E146" s="247">
        <v>20</v>
      </c>
      <c r="F146" s="219"/>
      <c r="G146" s="256">
        <f t="shared" si="16"/>
        <v>0</v>
      </c>
    </row>
    <row r="147" spans="1:9" ht="15" x14ac:dyDescent="0.25">
      <c r="A147" s="249"/>
      <c r="B147" s="247"/>
      <c r="C147" s="251" t="s">
        <v>673</v>
      </c>
      <c r="D147" s="251" t="s">
        <v>562</v>
      </c>
      <c r="E147" s="247">
        <v>50</v>
      </c>
      <c r="F147" s="219"/>
      <c r="G147" s="256">
        <f t="shared" si="16"/>
        <v>0</v>
      </c>
    </row>
    <row r="148" spans="1:9" ht="15" x14ac:dyDescent="0.25">
      <c r="A148" s="249"/>
      <c r="B148" s="247"/>
      <c r="C148" s="251" t="s">
        <v>674</v>
      </c>
      <c r="D148" s="251" t="s">
        <v>557</v>
      </c>
      <c r="E148" s="247">
        <v>120</v>
      </c>
      <c r="F148" s="219"/>
      <c r="G148" s="256">
        <f t="shared" si="16"/>
        <v>0</v>
      </c>
    </row>
    <row r="149" spans="1:9" ht="15" x14ac:dyDescent="0.25">
      <c r="A149" s="249"/>
      <c r="B149" s="247"/>
      <c r="C149" s="251" t="s">
        <v>675</v>
      </c>
      <c r="D149" s="251" t="s">
        <v>801</v>
      </c>
      <c r="E149" s="247">
        <v>1</v>
      </c>
      <c r="F149" s="219"/>
      <c r="G149" s="256">
        <f t="shared" si="16"/>
        <v>0</v>
      </c>
    </row>
    <row r="150" spans="1:9" ht="15" x14ac:dyDescent="0.25">
      <c r="A150" s="249"/>
      <c r="B150" s="247"/>
      <c r="C150" s="251" t="s">
        <v>615</v>
      </c>
      <c r="D150" s="251" t="s">
        <v>616</v>
      </c>
      <c r="E150" s="247">
        <v>0.6</v>
      </c>
      <c r="F150" s="219"/>
      <c r="G150" s="256">
        <f>F150*E150</f>
        <v>0</v>
      </c>
    </row>
    <row r="151" spans="1:9" ht="15" x14ac:dyDescent="0.25">
      <c r="A151" s="249"/>
      <c r="B151" s="247"/>
      <c r="C151" s="251" t="s">
        <v>617</v>
      </c>
      <c r="D151" s="251" t="s">
        <v>616</v>
      </c>
      <c r="E151" s="247">
        <v>0.6</v>
      </c>
      <c r="F151" s="219"/>
      <c r="G151" s="256">
        <f>F151*E151</f>
        <v>0</v>
      </c>
    </row>
    <row r="152" spans="1:9" ht="27.75" customHeight="1" x14ac:dyDescent="0.25">
      <c r="A152" s="249"/>
      <c r="B152" s="247"/>
      <c r="C152" s="252" t="s">
        <v>3020</v>
      </c>
      <c r="D152" s="251" t="s">
        <v>801</v>
      </c>
      <c r="E152" s="247">
        <v>1</v>
      </c>
      <c r="F152" s="219"/>
      <c r="G152" s="256">
        <f t="shared" ref="G152" si="17">F152*E152</f>
        <v>0</v>
      </c>
      <c r="I152" s="823">
        <v>42424</v>
      </c>
    </row>
    <row r="153" spans="1:9" ht="15" x14ac:dyDescent="0.25">
      <c r="A153" s="249"/>
      <c r="B153" s="247"/>
      <c r="C153" s="251"/>
      <c r="D153" s="251"/>
      <c r="E153" s="247"/>
      <c r="F153" s="219"/>
      <c r="G153" s="266"/>
    </row>
    <row r="154" spans="1:9" ht="14.25" x14ac:dyDescent="0.2">
      <c r="A154" s="244"/>
      <c r="B154" s="175"/>
      <c r="C154" s="259" t="s">
        <v>618</v>
      </c>
      <c r="D154" s="260"/>
      <c r="E154" s="261"/>
      <c r="F154" s="261"/>
      <c r="G154" s="258">
        <f>SUM(G85:G153)</f>
        <v>0</v>
      </c>
    </row>
    <row r="155" spans="1:9" ht="15" x14ac:dyDescent="0.25">
      <c r="A155" s="222"/>
      <c r="C155" s="223"/>
      <c r="D155" s="223"/>
      <c r="G155" s="224"/>
    </row>
    <row r="156" spans="1:9" ht="15" x14ac:dyDescent="0.25">
      <c r="A156" s="222"/>
      <c r="C156" s="223"/>
      <c r="D156" s="223"/>
      <c r="G156" s="225"/>
    </row>
    <row r="157" spans="1:9" ht="15" x14ac:dyDescent="0.25">
      <c r="A157" s="229" t="s">
        <v>541</v>
      </c>
      <c r="B157" s="230"/>
      <c r="C157" s="231" t="s">
        <v>542</v>
      </c>
      <c r="D157" s="232"/>
      <c r="E157" s="232"/>
      <c r="F157" s="233" t="s">
        <v>543</v>
      </c>
      <c r="G157" s="234"/>
    </row>
    <row r="158" spans="1:9" x14ac:dyDescent="0.2">
      <c r="A158" s="235" t="s">
        <v>544</v>
      </c>
      <c r="B158" s="236"/>
      <c r="C158" s="236"/>
      <c r="D158" s="236"/>
      <c r="E158" s="236"/>
      <c r="F158" s="236"/>
      <c r="G158" s="237"/>
    </row>
    <row r="159" spans="1:9" x14ac:dyDescent="0.2">
      <c r="A159" s="238" t="s">
        <v>545</v>
      </c>
      <c r="B159" s="239"/>
      <c r="C159" s="239"/>
      <c r="D159" s="239"/>
      <c r="E159" s="239"/>
      <c r="F159" s="239"/>
      <c r="G159" s="240"/>
    </row>
    <row r="160" spans="1:9" x14ac:dyDescent="0.2">
      <c r="A160" s="241" t="s">
        <v>546</v>
      </c>
      <c r="B160" s="241" t="s">
        <v>547</v>
      </c>
      <c r="C160" s="241" t="s">
        <v>548</v>
      </c>
      <c r="D160" s="241" t="s">
        <v>549</v>
      </c>
      <c r="E160" s="242" t="s">
        <v>111</v>
      </c>
      <c r="F160" s="243" t="s">
        <v>550</v>
      </c>
      <c r="G160" s="241" t="s">
        <v>551</v>
      </c>
    </row>
    <row r="161" spans="1:7" x14ac:dyDescent="0.2">
      <c r="A161" s="245"/>
      <c r="B161" s="245"/>
      <c r="C161" s="246"/>
      <c r="D161" s="245"/>
      <c r="E161" s="245"/>
      <c r="F161" s="245"/>
      <c r="G161" s="253"/>
    </row>
    <row r="162" spans="1:7" ht="15" x14ac:dyDescent="0.25">
      <c r="A162" s="247"/>
      <c r="B162" s="248">
        <v>731</v>
      </c>
      <c r="C162" s="248" t="s">
        <v>676</v>
      </c>
      <c r="D162" s="247"/>
      <c r="E162" s="247"/>
      <c r="F162" s="247"/>
      <c r="G162" s="683"/>
    </row>
    <row r="163" spans="1:7" ht="15" x14ac:dyDescent="0.25">
      <c r="A163" s="247"/>
      <c r="B163" s="248"/>
      <c r="C163" s="248"/>
      <c r="D163" s="247"/>
      <c r="E163" s="245"/>
      <c r="F163" s="245"/>
      <c r="G163" s="247"/>
    </row>
    <row r="164" spans="1:7" ht="15" x14ac:dyDescent="0.25">
      <c r="A164" s="249"/>
      <c r="B164" s="250"/>
      <c r="C164" s="263" t="s">
        <v>554</v>
      </c>
      <c r="D164" s="251"/>
      <c r="E164" s="247"/>
      <c r="F164" s="247"/>
      <c r="G164" s="683"/>
    </row>
    <row r="165" spans="1:7" ht="15" x14ac:dyDescent="0.25">
      <c r="A165" s="249"/>
      <c r="B165" s="250"/>
      <c r="C165" s="263" t="s">
        <v>555</v>
      </c>
      <c r="D165" s="251"/>
      <c r="E165" s="247"/>
      <c r="F165" s="247"/>
      <c r="G165" s="266"/>
    </row>
    <row r="166" spans="1:7" ht="15" x14ac:dyDescent="0.25">
      <c r="A166" s="247"/>
      <c r="B166" s="248"/>
      <c r="C166" s="251" t="s">
        <v>556</v>
      </c>
      <c r="D166" s="251" t="s">
        <v>557</v>
      </c>
      <c r="E166" s="247">
        <v>20</v>
      </c>
      <c r="F166" s="219"/>
      <c r="G166" s="256">
        <f t="shared" ref="G166:G168" si="18">F166*E166</f>
        <v>0</v>
      </c>
    </row>
    <row r="167" spans="1:7" ht="15" x14ac:dyDescent="0.25">
      <c r="A167" s="247"/>
      <c r="B167" s="248"/>
      <c r="C167" s="251" t="s">
        <v>558</v>
      </c>
      <c r="D167" s="251" t="s">
        <v>557</v>
      </c>
      <c r="E167" s="247">
        <v>10</v>
      </c>
      <c r="F167" s="219"/>
      <c r="G167" s="256">
        <f t="shared" si="18"/>
        <v>0</v>
      </c>
    </row>
    <row r="168" spans="1:7" ht="15" x14ac:dyDescent="0.25">
      <c r="A168" s="247"/>
      <c r="B168" s="248"/>
      <c r="C168" s="251" t="s">
        <v>677</v>
      </c>
      <c r="D168" s="251"/>
      <c r="E168" s="247"/>
      <c r="F168" s="219"/>
      <c r="G168" s="256">
        <f t="shared" si="18"/>
        <v>0</v>
      </c>
    </row>
    <row r="169" spans="1:7" ht="15" x14ac:dyDescent="0.25">
      <c r="A169" s="247"/>
      <c r="B169" s="248"/>
      <c r="C169" s="251" t="s">
        <v>678</v>
      </c>
      <c r="D169" s="251" t="s">
        <v>566</v>
      </c>
      <c r="E169" s="247">
        <v>2</v>
      </c>
      <c r="F169" s="219"/>
      <c r="G169" s="256">
        <f t="shared" ref="G169:G170" si="19">F169*E169</f>
        <v>0</v>
      </c>
    </row>
    <row r="170" spans="1:7" ht="15" x14ac:dyDescent="0.25">
      <c r="A170" s="247"/>
      <c r="B170" s="248"/>
      <c r="C170" s="251" t="s">
        <v>679</v>
      </c>
      <c r="D170" s="251" t="s">
        <v>562</v>
      </c>
      <c r="E170" s="247">
        <v>2</v>
      </c>
      <c r="F170" s="219"/>
      <c r="G170" s="256">
        <f t="shared" si="19"/>
        <v>0</v>
      </c>
    </row>
    <row r="171" spans="1:7" ht="15" x14ac:dyDescent="0.25">
      <c r="A171" s="249"/>
      <c r="B171" s="250" t="s">
        <v>553</v>
      </c>
      <c r="C171" s="263" t="s">
        <v>569</v>
      </c>
      <c r="D171" s="251"/>
      <c r="E171" s="247"/>
      <c r="F171" s="247"/>
      <c r="G171" s="266"/>
    </row>
    <row r="172" spans="1:7" ht="15" x14ac:dyDescent="0.25">
      <c r="A172" s="249"/>
      <c r="B172" s="250"/>
      <c r="C172" s="263" t="s">
        <v>590</v>
      </c>
      <c r="D172" s="251"/>
      <c r="E172" s="247"/>
      <c r="F172" s="247"/>
      <c r="G172" s="266"/>
    </row>
    <row r="173" spans="1:7" ht="15" x14ac:dyDescent="0.25">
      <c r="A173" s="249"/>
      <c r="B173" s="250"/>
      <c r="C173" s="251" t="s">
        <v>680</v>
      </c>
      <c r="D173" s="251" t="s">
        <v>566</v>
      </c>
      <c r="E173" s="247">
        <v>2</v>
      </c>
      <c r="F173" s="219"/>
      <c r="G173" s="256">
        <f>F173*E173</f>
        <v>0</v>
      </c>
    </row>
    <row r="174" spans="1:7" ht="15" x14ac:dyDescent="0.25">
      <c r="A174" s="249"/>
      <c r="B174" s="250"/>
      <c r="C174" s="251" t="s">
        <v>681</v>
      </c>
      <c r="D174" s="251" t="s">
        <v>562</v>
      </c>
      <c r="E174" s="247">
        <v>1</v>
      </c>
      <c r="F174" s="219"/>
      <c r="G174" s="256">
        <f t="shared" ref="G174:G177" si="20">F174*E174</f>
        <v>0</v>
      </c>
    </row>
    <row r="175" spans="1:7" ht="15" x14ac:dyDescent="0.25">
      <c r="A175" s="249"/>
      <c r="B175" s="250"/>
      <c r="C175" s="251" t="s">
        <v>682</v>
      </c>
      <c r="D175" s="251" t="s">
        <v>562</v>
      </c>
      <c r="E175" s="247">
        <v>1</v>
      </c>
      <c r="F175" s="219"/>
      <c r="G175" s="256">
        <f t="shared" si="20"/>
        <v>0</v>
      </c>
    </row>
    <row r="176" spans="1:7" ht="15" x14ac:dyDescent="0.25">
      <c r="A176" s="249"/>
      <c r="B176" s="250"/>
      <c r="C176" s="251" t="s">
        <v>683</v>
      </c>
      <c r="D176" s="251" t="s">
        <v>562</v>
      </c>
      <c r="E176" s="247">
        <v>28</v>
      </c>
      <c r="F176" s="219"/>
      <c r="G176" s="256">
        <f t="shared" si="20"/>
        <v>0</v>
      </c>
    </row>
    <row r="177" spans="1:7" ht="15" x14ac:dyDescent="0.25">
      <c r="A177" s="249"/>
      <c r="B177" s="250"/>
      <c r="C177" s="251" t="s">
        <v>684</v>
      </c>
      <c r="D177" s="251" t="s">
        <v>562</v>
      </c>
      <c r="E177" s="247">
        <v>8</v>
      </c>
      <c r="F177" s="219"/>
      <c r="G177" s="256">
        <f t="shared" si="20"/>
        <v>0</v>
      </c>
    </row>
    <row r="178" spans="1:7" ht="15" x14ac:dyDescent="0.25">
      <c r="A178" s="249"/>
      <c r="B178" s="250"/>
      <c r="C178" s="263" t="s">
        <v>572</v>
      </c>
      <c r="D178" s="251"/>
      <c r="E178" s="247"/>
      <c r="F178" s="247"/>
      <c r="G178" s="266"/>
    </row>
    <row r="179" spans="1:7" ht="15" x14ac:dyDescent="0.25">
      <c r="A179" s="249"/>
      <c r="B179" s="250"/>
      <c r="C179" s="251" t="s">
        <v>573</v>
      </c>
      <c r="D179" s="251" t="s">
        <v>685</v>
      </c>
      <c r="E179" s="247">
        <v>30</v>
      </c>
      <c r="F179" s="219"/>
      <c r="G179" s="256">
        <f t="shared" ref="G179:G184" si="21">F179*E179</f>
        <v>0</v>
      </c>
    </row>
    <row r="180" spans="1:7" ht="15" x14ac:dyDescent="0.25">
      <c r="A180" s="249"/>
      <c r="B180" s="250"/>
      <c r="C180" s="251" t="s">
        <v>574</v>
      </c>
      <c r="D180" s="251" t="s">
        <v>685</v>
      </c>
      <c r="E180" s="247">
        <v>5</v>
      </c>
      <c r="F180" s="219"/>
      <c r="G180" s="256">
        <f t="shared" si="21"/>
        <v>0</v>
      </c>
    </row>
    <row r="181" spans="1:7" ht="15" x14ac:dyDescent="0.25">
      <c r="A181" s="249"/>
      <c r="B181" s="250"/>
      <c r="C181" s="251" t="s">
        <v>686</v>
      </c>
      <c r="D181" s="251" t="s">
        <v>566</v>
      </c>
      <c r="E181" s="247">
        <v>4</v>
      </c>
      <c r="F181" s="219"/>
      <c r="G181" s="256">
        <f t="shared" si="21"/>
        <v>0</v>
      </c>
    </row>
    <row r="182" spans="1:7" ht="15" x14ac:dyDescent="0.25">
      <c r="A182" s="249"/>
      <c r="B182" s="250"/>
      <c r="C182" s="251" t="s">
        <v>687</v>
      </c>
      <c r="D182" s="251" t="s">
        <v>566</v>
      </c>
      <c r="E182" s="247">
        <v>4</v>
      </c>
      <c r="F182" s="219"/>
      <c r="G182" s="256">
        <f t="shared" si="21"/>
        <v>0</v>
      </c>
    </row>
    <row r="183" spans="1:7" ht="15" x14ac:dyDescent="0.25">
      <c r="A183" s="249"/>
      <c r="B183" s="250"/>
      <c r="C183" s="251" t="s">
        <v>688</v>
      </c>
      <c r="D183" s="251" t="s">
        <v>562</v>
      </c>
      <c r="E183" s="247">
        <v>8</v>
      </c>
      <c r="F183" s="219"/>
      <c r="G183" s="256">
        <f t="shared" si="21"/>
        <v>0</v>
      </c>
    </row>
    <row r="184" spans="1:7" ht="18" x14ac:dyDescent="0.25">
      <c r="A184" s="249"/>
      <c r="B184" s="250"/>
      <c r="C184" s="251" t="s">
        <v>588</v>
      </c>
      <c r="D184" s="251" t="s">
        <v>566</v>
      </c>
      <c r="E184" s="247">
        <v>4</v>
      </c>
      <c r="F184" s="219"/>
      <c r="G184" s="256">
        <f t="shared" si="21"/>
        <v>0</v>
      </c>
    </row>
    <row r="185" spans="1:7" ht="15" x14ac:dyDescent="0.25">
      <c r="A185" s="249"/>
      <c r="B185" s="250"/>
      <c r="C185" s="263" t="s">
        <v>677</v>
      </c>
      <c r="D185" s="251"/>
      <c r="E185" s="247"/>
      <c r="F185" s="247"/>
      <c r="G185" s="266"/>
    </row>
    <row r="186" spans="1:7" ht="15" x14ac:dyDescent="0.25">
      <c r="A186" s="249"/>
      <c r="B186" s="250"/>
      <c r="C186" s="251" t="s">
        <v>678</v>
      </c>
      <c r="D186" s="251" t="s">
        <v>566</v>
      </c>
      <c r="E186" s="247">
        <v>2</v>
      </c>
      <c r="F186" s="219"/>
      <c r="G186" s="256">
        <f t="shared" ref="G186:G187" si="22">F186*E186</f>
        <v>0</v>
      </c>
    </row>
    <row r="187" spans="1:7" ht="15" x14ac:dyDescent="0.25">
      <c r="A187" s="249"/>
      <c r="B187" s="247"/>
      <c r="C187" s="251" t="s">
        <v>689</v>
      </c>
      <c r="D187" s="251" t="s">
        <v>562</v>
      </c>
      <c r="E187" s="247">
        <v>2</v>
      </c>
      <c r="F187" s="219"/>
      <c r="G187" s="256">
        <f t="shared" si="22"/>
        <v>0</v>
      </c>
    </row>
    <row r="188" spans="1:7" ht="15" x14ac:dyDescent="0.25">
      <c r="A188" s="249"/>
      <c r="B188" s="250"/>
      <c r="C188" s="263" t="s">
        <v>690</v>
      </c>
      <c r="D188" s="251"/>
      <c r="E188" s="247"/>
      <c r="F188" s="247"/>
      <c r="G188" s="266"/>
    </row>
    <row r="189" spans="1:7" ht="15" x14ac:dyDescent="0.25">
      <c r="A189" s="249"/>
      <c r="B189" s="247"/>
      <c r="C189" s="251" t="s">
        <v>560</v>
      </c>
      <c r="D189" s="251" t="s">
        <v>557</v>
      </c>
      <c r="E189" s="247">
        <v>50</v>
      </c>
      <c r="F189" s="219"/>
      <c r="G189" s="256">
        <f t="shared" ref="G189:G193" si="23">F189*E189</f>
        <v>0</v>
      </c>
    </row>
    <row r="190" spans="1:7" ht="15" x14ac:dyDescent="0.25">
      <c r="A190" s="249"/>
      <c r="B190" s="247"/>
      <c r="C190" s="251" t="s">
        <v>671</v>
      </c>
      <c r="D190" s="251" t="s">
        <v>557</v>
      </c>
      <c r="E190" s="247">
        <v>100</v>
      </c>
      <c r="F190" s="219"/>
      <c r="G190" s="256">
        <f t="shared" si="23"/>
        <v>0</v>
      </c>
    </row>
    <row r="191" spans="1:7" ht="15" x14ac:dyDescent="0.25">
      <c r="A191" s="249"/>
      <c r="B191" s="247"/>
      <c r="C191" s="251" t="s">
        <v>691</v>
      </c>
      <c r="D191" s="251" t="s">
        <v>562</v>
      </c>
      <c r="E191" s="247">
        <v>25</v>
      </c>
      <c r="F191" s="219"/>
      <c r="G191" s="256">
        <f t="shared" si="23"/>
        <v>0</v>
      </c>
    </row>
    <row r="192" spans="1:7" ht="15" x14ac:dyDescent="0.25">
      <c r="A192" s="249"/>
      <c r="B192" s="247"/>
      <c r="C192" s="251" t="s">
        <v>692</v>
      </c>
      <c r="D192" s="251" t="s">
        <v>557</v>
      </c>
      <c r="E192" s="247">
        <v>150</v>
      </c>
      <c r="F192" s="219"/>
      <c r="G192" s="256">
        <f t="shared" si="23"/>
        <v>0</v>
      </c>
    </row>
    <row r="193" spans="1:9" ht="15" x14ac:dyDescent="0.25">
      <c r="A193" s="249"/>
      <c r="B193" s="247"/>
      <c r="C193" s="251" t="s">
        <v>693</v>
      </c>
      <c r="D193" s="251" t="s">
        <v>557</v>
      </c>
      <c r="E193" s="247">
        <v>20</v>
      </c>
      <c r="F193" s="219"/>
      <c r="G193" s="256">
        <f t="shared" si="23"/>
        <v>0</v>
      </c>
    </row>
    <row r="194" spans="1:9" ht="15" x14ac:dyDescent="0.25">
      <c r="A194" s="249"/>
      <c r="B194" s="247"/>
      <c r="C194" s="251" t="s">
        <v>614</v>
      </c>
      <c r="D194" s="251" t="s">
        <v>801</v>
      </c>
      <c r="E194" s="247">
        <v>1</v>
      </c>
      <c r="F194" s="219"/>
      <c r="G194" s="256">
        <f>F194*E194</f>
        <v>0</v>
      </c>
    </row>
    <row r="195" spans="1:9" ht="15" x14ac:dyDescent="0.25">
      <c r="A195" s="249"/>
      <c r="B195" s="247"/>
      <c r="C195" s="251" t="s">
        <v>615</v>
      </c>
      <c r="D195" s="251" t="s">
        <v>616</v>
      </c>
      <c r="E195" s="247">
        <v>0.2</v>
      </c>
      <c r="F195" s="219"/>
      <c r="G195" s="256">
        <f>F195*E195</f>
        <v>0</v>
      </c>
    </row>
    <row r="196" spans="1:9" ht="15" x14ac:dyDescent="0.25">
      <c r="A196" s="249"/>
      <c r="B196" s="247"/>
      <c r="C196" s="251" t="s">
        <v>617</v>
      </c>
      <c r="D196" s="251" t="s">
        <v>616</v>
      </c>
      <c r="E196" s="247">
        <v>0.03</v>
      </c>
      <c r="F196" s="219"/>
      <c r="G196" s="256">
        <f>F196*E196</f>
        <v>0</v>
      </c>
    </row>
    <row r="197" spans="1:9" ht="30" x14ac:dyDescent="0.25">
      <c r="A197" s="249"/>
      <c r="B197" s="247"/>
      <c r="C197" s="252" t="s">
        <v>3020</v>
      </c>
      <c r="D197" s="251" t="s">
        <v>801</v>
      </c>
      <c r="E197" s="247">
        <v>1</v>
      </c>
      <c r="F197" s="219"/>
      <c r="G197" s="256">
        <f t="shared" ref="G197" si="24">F197*E197</f>
        <v>0</v>
      </c>
      <c r="I197" s="823">
        <v>42424</v>
      </c>
    </row>
    <row r="198" spans="1:9" ht="15" x14ac:dyDescent="0.25">
      <c r="A198" s="249"/>
      <c r="B198" s="247"/>
      <c r="C198" s="251"/>
      <c r="D198" s="251"/>
      <c r="E198" s="247"/>
      <c r="F198" s="219"/>
      <c r="G198" s="256"/>
    </row>
    <row r="199" spans="1:9" ht="14.25" x14ac:dyDescent="0.2">
      <c r="A199" s="244"/>
      <c r="B199" s="175"/>
      <c r="C199" s="259" t="s">
        <v>618</v>
      </c>
      <c r="D199" s="260"/>
      <c r="E199" s="261"/>
      <c r="F199" s="261"/>
      <c r="G199" s="258">
        <f>SUM(G162:G198)</f>
        <v>0</v>
      </c>
    </row>
    <row r="200" spans="1:9" ht="15" x14ac:dyDescent="0.25">
      <c r="A200" s="222"/>
      <c r="B200" s="35"/>
      <c r="C200" s="223"/>
      <c r="D200" s="223"/>
      <c r="G200" s="224"/>
    </row>
    <row r="201" spans="1:9" ht="15" x14ac:dyDescent="0.25">
      <c r="A201" s="222"/>
      <c r="C201" s="223"/>
      <c r="D201" s="223"/>
      <c r="G201" s="224"/>
    </row>
    <row r="202" spans="1:9" ht="15" x14ac:dyDescent="0.25">
      <c r="A202" s="229" t="s">
        <v>541</v>
      </c>
      <c r="B202" s="230"/>
      <c r="C202" s="231" t="s">
        <v>542</v>
      </c>
      <c r="D202" s="232"/>
      <c r="E202" s="232"/>
      <c r="F202" s="233" t="s">
        <v>543</v>
      </c>
      <c r="G202" s="234"/>
    </row>
    <row r="203" spans="1:9" x14ac:dyDescent="0.2">
      <c r="A203" s="235" t="s">
        <v>544</v>
      </c>
      <c r="B203" s="236"/>
      <c r="C203" s="236"/>
      <c r="D203" s="236"/>
      <c r="E203" s="236"/>
      <c r="F203" s="236"/>
      <c r="G203" s="237"/>
    </row>
    <row r="204" spans="1:9" x14ac:dyDescent="0.2">
      <c r="A204" s="238" t="s">
        <v>545</v>
      </c>
      <c r="B204" s="239"/>
      <c r="C204" s="239"/>
      <c r="D204" s="239"/>
      <c r="E204" s="239"/>
      <c r="F204" s="239"/>
      <c r="G204" s="240"/>
    </row>
    <row r="205" spans="1:9" x14ac:dyDescent="0.2">
      <c r="A205" s="241" t="s">
        <v>546</v>
      </c>
      <c r="B205" s="241" t="s">
        <v>547</v>
      </c>
      <c r="C205" s="241" t="s">
        <v>548</v>
      </c>
      <c r="D205" s="241" t="s">
        <v>549</v>
      </c>
      <c r="E205" s="242" t="s">
        <v>111</v>
      </c>
      <c r="F205" s="243" t="s">
        <v>550</v>
      </c>
      <c r="G205" s="241" t="s">
        <v>551</v>
      </c>
    </row>
    <row r="206" spans="1:9" x14ac:dyDescent="0.2">
      <c r="A206" s="245"/>
      <c r="B206" s="245"/>
      <c r="C206" s="246"/>
      <c r="D206" s="245"/>
      <c r="E206" s="245"/>
      <c r="F206" s="245"/>
      <c r="G206" s="253"/>
    </row>
    <row r="207" spans="1:9" ht="15" x14ac:dyDescent="0.25">
      <c r="A207" s="247"/>
      <c r="B207" s="248">
        <v>731</v>
      </c>
      <c r="C207" s="248" t="s">
        <v>694</v>
      </c>
      <c r="D207" s="247"/>
      <c r="E207" s="247"/>
      <c r="F207" s="247"/>
      <c r="G207" s="683"/>
    </row>
    <row r="208" spans="1:9" x14ac:dyDescent="0.2">
      <c r="A208" s="247"/>
      <c r="B208" s="247"/>
      <c r="C208" s="262"/>
      <c r="D208" s="247"/>
      <c r="E208" s="247"/>
      <c r="F208" s="247"/>
      <c r="G208" s="247"/>
    </row>
    <row r="209" spans="1:7" ht="15" x14ac:dyDescent="0.25">
      <c r="A209" s="249"/>
      <c r="B209" s="250" t="s">
        <v>553</v>
      </c>
      <c r="C209" s="263" t="s">
        <v>554</v>
      </c>
      <c r="D209" s="251"/>
      <c r="E209" s="247"/>
      <c r="F209" s="247"/>
      <c r="G209" s="266"/>
    </row>
    <row r="210" spans="1:7" ht="15" x14ac:dyDescent="0.25">
      <c r="A210" s="249"/>
      <c r="B210" s="247"/>
      <c r="C210" s="251" t="s">
        <v>555</v>
      </c>
      <c r="D210" s="251"/>
      <c r="E210" s="247"/>
      <c r="F210" s="247"/>
      <c r="G210" s="256"/>
    </row>
    <row r="211" spans="1:7" ht="15" x14ac:dyDescent="0.25">
      <c r="A211" s="249"/>
      <c r="B211" s="247"/>
      <c r="C211" s="251" t="s">
        <v>556</v>
      </c>
      <c r="D211" s="251" t="s">
        <v>557</v>
      </c>
      <c r="E211" s="247">
        <v>50</v>
      </c>
      <c r="F211" s="219"/>
      <c r="G211" s="256">
        <f t="shared" ref="G211:G212" si="25">F211*E211</f>
        <v>0</v>
      </c>
    </row>
    <row r="212" spans="1:7" ht="15" x14ac:dyDescent="0.25">
      <c r="A212" s="249"/>
      <c r="B212" s="247"/>
      <c r="C212" s="251" t="s">
        <v>558</v>
      </c>
      <c r="D212" s="251" t="s">
        <v>557</v>
      </c>
      <c r="E212" s="247">
        <v>10</v>
      </c>
      <c r="F212" s="219"/>
      <c r="G212" s="256">
        <f t="shared" si="25"/>
        <v>0</v>
      </c>
    </row>
    <row r="213" spans="1:7" ht="15" x14ac:dyDescent="0.25">
      <c r="A213" s="249"/>
      <c r="B213" s="247"/>
      <c r="C213" s="263" t="s">
        <v>677</v>
      </c>
      <c r="D213" s="251"/>
      <c r="E213" s="247"/>
      <c r="F213" s="247"/>
      <c r="G213" s="256"/>
    </row>
    <row r="214" spans="1:7" ht="15" x14ac:dyDescent="0.25">
      <c r="A214" s="249"/>
      <c r="B214" s="247"/>
      <c r="C214" s="251" t="s">
        <v>678</v>
      </c>
      <c r="D214" s="251" t="s">
        <v>566</v>
      </c>
      <c r="E214" s="247">
        <v>38</v>
      </c>
      <c r="F214" s="219"/>
      <c r="G214" s="256">
        <f t="shared" ref="G214:G215" si="26">F214*E214</f>
        <v>0</v>
      </c>
    </row>
    <row r="215" spans="1:7" ht="15" x14ac:dyDescent="0.25">
      <c r="A215" s="249"/>
      <c r="B215" s="247"/>
      <c r="C215" s="251" t="s">
        <v>683</v>
      </c>
      <c r="D215" s="251" t="s">
        <v>562</v>
      </c>
      <c r="E215" s="247">
        <v>38</v>
      </c>
      <c r="F215" s="219"/>
      <c r="G215" s="256">
        <f t="shared" si="26"/>
        <v>0</v>
      </c>
    </row>
    <row r="216" spans="1:7" ht="15" x14ac:dyDescent="0.25">
      <c r="A216" s="249"/>
      <c r="B216" s="250"/>
      <c r="C216" s="263" t="s">
        <v>569</v>
      </c>
      <c r="D216" s="251"/>
      <c r="E216" s="247"/>
      <c r="F216" s="247"/>
      <c r="G216" s="266"/>
    </row>
    <row r="217" spans="1:7" ht="15" x14ac:dyDescent="0.25">
      <c r="A217" s="249"/>
      <c r="B217" s="247"/>
      <c r="C217" s="263" t="s">
        <v>572</v>
      </c>
      <c r="D217" s="251"/>
      <c r="E217" s="247"/>
      <c r="F217" s="247"/>
      <c r="G217" s="256"/>
    </row>
    <row r="218" spans="1:7" ht="15" x14ac:dyDescent="0.25">
      <c r="A218" s="249"/>
      <c r="B218" s="247"/>
      <c r="C218" s="251" t="s">
        <v>573</v>
      </c>
      <c r="D218" s="251" t="s">
        <v>685</v>
      </c>
      <c r="E218" s="247">
        <v>80</v>
      </c>
      <c r="F218" s="219"/>
      <c r="G218" s="256">
        <f t="shared" ref="G218:G223" si="27">F218*E218</f>
        <v>0</v>
      </c>
    </row>
    <row r="219" spans="1:7" ht="15" x14ac:dyDescent="0.25">
      <c r="A219" s="249"/>
      <c r="B219" s="247"/>
      <c r="C219" s="251" t="s">
        <v>574</v>
      </c>
      <c r="D219" s="251" t="s">
        <v>685</v>
      </c>
      <c r="E219" s="247">
        <v>20</v>
      </c>
      <c r="F219" s="219"/>
      <c r="G219" s="256">
        <f t="shared" si="27"/>
        <v>0</v>
      </c>
    </row>
    <row r="220" spans="1:7" ht="15" x14ac:dyDescent="0.25">
      <c r="A220" s="249"/>
      <c r="B220" s="247"/>
      <c r="C220" s="251" t="s">
        <v>686</v>
      </c>
      <c r="D220" s="251" t="s">
        <v>566</v>
      </c>
      <c r="E220" s="247">
        <v>38</v>
      </c>
      <c r="F220" s="219"/>
      <c r="G220" s="256">
        <f t="shared" si="27"/>
        <v>0</v>
      </c>
    </row>
    <row r="221" spans="1:7" ht="15" x14ac:dyDescent="0.25">
      <c r="A221" s="249"/>
      <c r="B221" s="247"/>
      <c r="C221" s="251" t="s">
        <v>687</v>
      </c>
      <c r="D221" s="251" t="s">
        <v>566</v>
      </c>
      <c r="E221" s="247">
        <v>38</v>
      </c>
      <c r="F221" s="219"/>
      <c r="G221" s="256">
        <f t="shared" si="27"/>
        <v>0</v>
      </c>
    </row>
    <row r="222" spans="1:7" ht="15" x14ac:dyDescent="0.25">
      <c r="A222" s="249"/>
      <c r="B222" s="247"/>
      <c r="C222" s="251" t="s">
        <v>688</v>
      </c>
      <c r="D222" s="251" t="s">
        <v>562</v>
      </c>
      <c r="E222" s="247">
        <v>76</v>
      </c>
      <c r="F222" s="219"/>
      <c r="G222" s="256">
        <f t="shared" si="27"/>
        <v>0</v>
      </c>
    </row>
    <row r="223" spans="1:7" ht="18" x14ac:dyDescent="0.25">
      <c r="A223" s="249"/>
      <c r="B223" s="247"/>
      <c r="C223" s="251" t="s">
        <v>588</v>
      </c>
      <c r="D223" s="251" t="s">
        <v>566</v>
      </c>
      <c r="E223" s="247">
        <v>38</v>
      </c>
      <c r="F223" s="219"/>
      <c r="G223" s="256">
        <f t="shared" si="27"/>
        <v>0</v>
      </c>
    </row>
    <row r="224" spans="1:7" ht="15" x14ac:dyDescent="0.25">
      <c r="A224" s="249"/>
      <c r="B224" s="247"/>
      <c r="C224" s="263" t="s">
        <v>589</v>
      </c>
      <c r="D224" s="251"/>
      <c r="E224" s="247"/>
      <c r="F224" s="247"/>
      <c r="G224" s="256"/>
    </row>
    <row r="225" spans="1:9" ht="15" x14ac:dyDescent="0.25">
      <c r="A225" s="249"/>
      <c r="B225" s="247"/>
      <c r="C225" s="263" t="s">
        <v>677</v>
      </c>
      <c r="D225" s="251"/>
      <c r="E225" s="247"/>
      <c r="F225" s="247"/>
      <c r="G225" s="256"/>
    </row>
    <row r="226" spans="1:9" ht="15" x14ac:dyDescent="0.25">
      <c r="A226" s="249"/>
      <c r="B226" s="247"/>
      <c r="C226" s="251" t="s">
        <v>3147</v>
      </c>
      <c r="D226" s="251" t="s">
        <v>562</v>
      </c>
      <c r="E226" s="247">
        <v>38</v>
      </c>
      <c r="F226" s="219"/>
      <c r="G226" s="256">
        <f t="shared" ref="G226" si="28">F226*E226</f>
        <v>0</v>
      </c>
    </row>
    <row r="227" spans="1:9" ht="15" x14ac:dyDescent="0.25">
      <c r="A227" s="249"/>
      <c r="B227" s="247"/>
      <c r="C227" s="251" t="s">
        <v>683</v>
      </c>
      <c r="D227" s="251" t="s">
        <v>566</v>
      </c>
      <c r="E227" s="247">
        <v>38</v>
      </c>
      <c r="F227" s="219"/>
      <c r="G227" s="256">
        <f t="shared" ref="G227:G228" si="29">F227*E227</f>
        <v>0</v>
      </c>
    </row>
    <row r="228" spans="1:9" ht="15" x14ac:dyDescent="0.25">
      <c r="A228" s="249"/>
      <c r="B228" s="247"/>
      <c r="C228" s="251" t="s">
        <v>689</v>
      </c>
      <c r="D228" s="251" t="s">
        <v>562</v>
      </c>
      <c r="E228" s="247">
        <v>76</v>
      </c>
      <c r="F228" s="219"/>
      <c r="G228" s="256">
        <f t="shared" si="29"/>
        <v>0</v>
      </c>
    </row>
    <row r="229" spans="1:9" ht="15" x14ac:dyDescent="0.25">
      <c r="A229" s="249"/>
      <c r="B229" s="247"/>
      <c r="C229" s="263" t="s">
        <v>604</v>
      </c>
      <c r="D229" s="251"/>
      <c r="E229" s="247"/>
      <c r="F229" s="247"/>
      <c r="G229" s="256"/>
    </row>
    <row r="230" spans="1:9" ht="15" x14ac:dyDescent="0.25">
      <c r="A230" s="249"/>
      <c r="B230" s="247"/>
      <c r="C230" s="251" t="s">
        <v>605</v>
      </c>
      <c r="D230" s="251" t="s">
        <v>557</v>
      </c>
      <c r="E230" s="247">
        <v>80</v>
      </c>
      <c r="F230" s="219"/>
      <c r="G230" s="256">
        <f t="shared" ref="G230:G231" si="30">F230*E230</f>
        <v>0</v>
      </c>
    </row>
    <row r="231" spans="1:9" ht="15" x14ac:dyDescent="0.25">
      <c r="A231" s="249"/>
      <c r="B231" s="247"/>
      <c r="C231" s="251" t="s">
        <v>606</v>
      </c>
      <c r="D231" s="251" t="s">
        <v>557</v>
      </c>
      <c r="E231" s="247">
        <v>20</v>
      </c>
      <c r="F231" s="219"/>
      <c r="G231" s="256">
        <f t="shared" si="30"/>
        <v>0</v>
      </c>
    </row>
    <row r="232" spans="1:9" ht="15" x14ac:dyDescent="0.25">
      <c r="A232" s="249"/>
      <c r="B232" s="247"/>
      <c r="C232" s="251" t="s">
        <v>612</v>
      </c>
      <c r="D232" s="251" t="s">
        <v>685</v>
      </c>
      <c r="E232" s="247">
        <v>100</v>
      </c>
      <c r="F232" s="219"/>
      <c r="G232" s="256">
        <f t="shared" ref="G232:G237" si="31">F232*E232</f>
        <v>0</v>
      </c>
    </row>
    <row r="233" spans="1:9" ht="15" x14ac:dyDescent="0.25">
      <c r="A233" s="249"/>
      <c r="B233" s="247"/>
      <c r="C233" s="251" t="s">
        <v>613</v>
      </c>
      <c r="D233" s="251" t="s">
        <v>801</v>
      </c>
      <c r="E233" s="247">
        <v>1</v>
      </c>
      <c r="F233" s="219"/>
      <c r="G233" s="256">
        <f t="shared" si="31"/>
        <v>0</v>
      </c>
    </row>
    <row r="234" spans="1:9" ht="15" x14ac:dyDescent="0.25">
      <c r="A234" s="249"/>
      <c r="B234" s="247"/>
      <c r="C234" s="251" t="s">
        <v>614</v>
      </c>
      <c r="D234" s="251" t="s">
        <v>801</v>
      </c>
      <c r="E234" s="247">
        <v>1</v>
      </c>
      <c r="F234" s="219"/>
      <c r="G234" s="256">
        <f t="shared" si="31"/>
        <v>0</v>
      </c>
    </row>
    <row r="235" spans="1:9" ht="15" x14ac:dyDescent="0.25">
      <c r="A235" s="249"/>
      <c r="B235" s="247"/>
      <c r="C235" s="251" t="s">
        <v>615</v>
      </c>
      <c r="D235" s="251" t="s">
        <v>616</v>
      </c>
      <c r="E235" s="247">
        <v>0.5</v>
      </c>
      <c r="F235" s="219"/>
      <c r="G235" s="256">
        <f t="shared" si="31"/>
        <v>0</v>
      </c>
    </row>
    <row r="236" spans="1:9" ht="15" x14ac:dyDescent="0.25">
      <c r="A236" s="249"/>
      <c r="B236" s="265"/>
      <c r="C236" s="251" t="s">
        <v>617</v>
      </c>
      <c r="D236" s="251" t="s">
        <v>616</v>
      </c>
      <c r="E236" s="247">
        <v>0.05</v>
      </c>
      <c r="F236" s="219"/>
      <c r="G236" s="256">
        <f t="shared" si="31"/>
        <v>0</v>
      </c>
    </row>
    <row r="237" spans="1:9" ht="30" x14ac:dyDescent="0.25">
      <c r="A237" s="244"/>
      <c r="B237" s="175"/>
      <c r="C237" s="252" t="s">
        <v>3020</v>
      </c>
      <c r="D237" s="251" t="s">
        <v>801</v>
      </c>
      <c r="E237" s="247">
        <v>1</v>
      </c>
      <c r="F237" s="219"/>
      <c r="G237" s="256">
        <f t="shared" si="31"/>
        <v>0</v>
      </c>
      <c r="I237" s="823">
        <v>42424</v>
      </c>
    </row>
    <row r="238" spans="1:9" ht="14.25" x14ac:dyDescent="0.2">
      <c r="C238" s="259" t="s">
        <v>618</v>
      </c>
      <c r="D238" s="260"/>
      <c r="E238" s="261"/>
      <c r="F238" s="261"/>
      <c r="G238" s="258">
        <f>SUM(G207:G237)</f>
        <v>0</v>
      </c>
    </row>
    <row r="240" spans="1:9" x14ac:dyDescent="0.2">
      <c r="C240" s="528" t="s">
        <v>2480</v>
      </c>
      <c r="G240" s="258">
        <f>G238+G199+G154+G77</f>
        <v>0</v>
      </c>
    </row>
    <row r="242" spans="3:17" x14ac:dyDescent="0.2">
      <c r="H242" s="807"/>
      <c r="I242" s="807"/>
      <c r="J242" s="807"/>
      <c r="K242" s="807"/>
      <c r="L242" s="807"/>
      <c r="M242" s="807"/>
      <c r="N242" s="807"/>
      <c r="O242" s="807"/>
      <c r="P242" s="807"/>
      <c r="Q242" s="807"/>
    </row>
    <row r="243" spans="3:17" ht="63" x14ac:dyDescent="0.2">
      <c r="C243" s="806" t="s">
        <v>3113</v>
      </c>
      <c r="D243" s="807"/>
      <c r="E243" s="807"/>
      <c r="F243" s="807"/>
      <c r="G243" s="807"/>
      <c r="H243" s="807"/>
      <c r="I243" s="807"/>
      <c r="J243" s="807"/>
      <c r="K243" s="807"/>
      <c r="L243" s="807"/>
      <c r="M243" s="807"/>
      <c r="N243" s="807"/>
      <c r="O243" s="807"/>
      <c r="P243" s="807"/>
      <c r="Q243" s="807"/>
    </row>
    <row r="244" spans="3:17" ht="60" x14ac:dyDescent="0.2">
      <c r="C244" s="808" t="s">
        <v>3112</v>
      </c>
      <c r="D244" s="807"/>
      <c r="E244" s="807"/>
      <c r="F244" s="807"/>
      <c r="G244" s="807"/>
    </row>
  </sheetData>
  <pageMargins left="0.70866141732283472" right="0.70866141732283472" top="0.78740157480314965" bottom="0.78740157480314965" header="0.31496062992125984" footer="0.31496062992125984"/>
  <pageSetup paperSize="9" scale="70" fitToHeight="0" orientation="portrait" blackAndWhite="1" verticalDpi="4294967293" r:id="rId1"/>
  <headerFooter>
    <oddHeader>&amp;A</oddHeader>
    <oddFooter>Stránka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I190"/>
  <sheetViews>
    <sheetView topLeftCell="A124" zoomScaleNormal="100" workbookViewId="0">
      <selection activeCell="G140" sqref="G140"/>
    </sheetView>
  </sheetViews>
  <sheetFormatPr defaultRowHeight="12.75" x14ac:dyDescent="0.2"/>
  <cols>
    <col min="2" max="2" width="10.85546875" customWidth="1"/>
    <col min="3" max="3" width="48.28515625" customWidth="1"/>
    <col min="4" max="4" width="5.140625" customWidth="1"/>
    <col min="5" max="5" width="5.5703125" customWidth="1"/>
    <col min="7" max="7" width="12.7109375" customWidth="1"/>
  </cols>
  <sheetData>
    <row r="1" spans="1:7" ht="15" x14ac:dyDescent="0.25">
      <c r="A1" s="229" t="s">
        <v>541</v>
      </c>
      <c r="B1" s="230"/>
      <c r="C1" s="231" t="s">
        <v>695</v>
      </c>
      <c r="D1" s="232"/>
      <c r="E1" s="232"/>
      <c r="F1" s="233" t="s">
        <v>543</v>
      </c>
      <c r="G1" s="234"/>
    </row>
    <row r="2" spans="1:7" x14ac:dyDescent="0.2">
      <c r="A2" s="235" t="s">
        <v>544</v>
      </c>
      <c r="B2" s="236"/>
      <c r="C2" s="236"/>
      <c r="D2" s="236"/>
      <c r="E2" s="236"/>
      <c r="F2" s="236"/>
      <c r="G2" s="237"/>
    </row>
    <row r="3" spans="1:7" x14ac:dyDescent="0.2">
      <c r="A3" s="238" t="s">
        <v>545</v>
      </c>
      <c r="B3" s="239"/>
      <c r="C3" s="239"/>
      <c r="D3" s="239"/>
      <c r="E3" s="239"/>
      <c r="F3" s="239"/>
      <c r="G3" s="240"/>
    </row>
    <row r="4" spans="1:7" x14ac:dyDescent="0.2">
      <c r="A4" s="241" t="s">
        <v>546</v>
      </c>
      <c r="B4" s="241" t="s">
        <v>547</v>
      </c>
      <c r="C4" s="241" t="s">
        <v>548</v>
      </c>
      <c r="D4" s="241" t="s">
        <v>549</v>
      </c>
      <c r="E4" s="242" t="s">
        <v>111</v>
      </c>
      <c r="F4" s="243" t="s">
        <v>550</v>
      </c>
      <c r="G4" s="241" t="s">
        <v>551</v>
      </c>
    </row>
    <row r="5" spans="1:7" x14ac:dyDescent="0.2">
      <c r="A5" s="245"/>
      <c r="B5" s="245"/>
      <c r="C5" s="245"/>
      <c r="D5" s="245"/>
      <c r="E5" s="245"/>
      <c r="F5" s="266"/>
      <c r="G5" s="256"/>
    </row>
    <row r="6" spans="1:7" ht="15.75" x14ac:dyDescent="0.25">
      <c r="A6" s="249"/>
      <c r="B6" s="250">
        <v>751</v>
      </c>
      <c r="C6" s="267" t="s">
        <v>810</v>
      </c>
      <c r="D6" s="251"/>
      <c r="E6" s="247"/>
      <c r="F6" s="266"/>
      <c r="G6" s="683"/>
    </row>
    <row r="7" spans="1:7" ht="15" x14ac:dyDescent="0.25">
      <c r="A7" s="249"/>
      <c r="B7" s="250" t="s">
        <v>699</v>
      </c>
      <c r="C7" s="263" t="s">
        <v>554</v>
      </c>
      <c r="D7" s="251"/>
      <c r="E7" s="247"/>
      <c r="F7" s="266"/>
      <c r="G7" s="266"/>
    </row>
    <row r="8" spans="1:7" ht="15" x14ac:dyDescent="0.25">
      <c r="A8" s="249"/>
      <c r="B8" s="250"/>
      <c r="C8" s="263" t="s">
        <v>811</v>
      </c>
      <c r="D8" s="251"/>
      <c r="E8" s="247"/>
      <c r="F8" s="266"/>
      <c r="G8" s="266"/>
    </row>
    <row r="9" spans="1:7" ht="15" x14ac:dyDescent="0.25">
      <c r="A9" s="247"/>
      <c r="B9" s="247"/>
      <c r="C9" s="252" t="s">
        <v>812</v>
      </c>
      <c r="D9" s="251" t="s">
        <v>557</v>
      </c>
      <c r="E9" s="251">
        <v>7</v>
      </c>
      <c r="F9" s="1"/>
      <c r="G9" s="255">
        <f t="shared" ref="G9:G71" si="0">F9*E9</f>
        <v>0</v>
      </c>
    </row>
    <row r="10" spans="1:7" ht="15" x14ac:dyDescent="0.25">
      <c r="A10" s="247"/>
      <c r="B10" s="247"/>
      <c r="C10" s="252" t="s">
        <v>813</v>
      </c>
      <c r="D10" s="251" t="s">
        <v>557</v>
      </c>
      <c r="E10" s="251">
        <v>4</v>
      </c>
      <c r="F10" s="1"/>
      <c r="G10" s="255">
        <f t="shared" si="0"/>
        <v>0</v>
      </c>
    </row>
    <row r="11" spans="1:7" ht="15" x14ac:dyDescent="0.25">
      <c r="A11" s="247"/>
      <c r="B11" s="247"/>
      <c r="C11" s="252" t="s">
        <v>814</v>
      </c>
      <c r="D11" s="251" t="s">
        <v>557</v>
      </c>
      <c r="E11" s="251">
        <v>3</v>
      </c>
      <c r="F11" s="1"/>
      <c r="G11" s="255">
        <f t="shared" si="0"/>
        <v>0</v>
      </c>
    </row>
    <row r="12" spans="1:7" ht="15" x14ac:dyDescent="0.25">
      <c r="A12" s="247"/>
      <c r="B12" s="247"/>
      <c r="C12" s="252" t="s">
        <v>815</v>
      </c>
      <c r="D12" s="251" t="s">
        <v>557</v>
      </c>
      <c r="E12" s="251">
        <v>4</v>
      </c>
      <c r="F12" s="1"/>
      <c r="G12" s="255">
        <f t="shared" si="0"/>
        <v>0</v>
      </c>
    </row>
    <row r="13" spans="1:7" ht="15" x14ac:dyDescent="0.25">
      <c r="A13" s="247"/>
      <c r="B13" s="247"/>
      <c r="C13" s="252" t="s">
        <v>816</v>
      </c>
      <c r="D13" s="251" t="s">
        <v>566</v>
      </c>
      <c r="E13" s="251">
        <v>6</v>
      </c>
      <c r="F13" s="1"/>
      <c r="G13" s="255">
        <f t="shared" si="0"/>
        <v>0</v>
      </c>
    </row>
    <row r="14" spans="1:7" ht="15" x14ac:dyDescent="0.25">
      <c r="A14" s="247"/>
      <c r="B14" s="247"/>
      <c r="C14" s="252" t="s">
        <v>817</v>
      </c>
      <c r="D14" s="251" t="s">
        <v>562</v>
      </c>
      <c r="E14" s="251">
        <v>2</v>
      </c>
      <c r="F14" s="1"/>
      <c r="G14" s="255">
        <f t="shared" si="0"/>
        <v>0</v>
      </c>
    </row>
    <row r="15" spans="1:7" ht="15" x14ac:dyDescent="0.25">
      <c r="A15" s="247"/>
      <c r="B15" s="247"/>
      <c r="C15" s="252" t="s">
        <v>705</v>
      </c>
      <c r="D15" s="251" t="s">
        <v>566</v>
      </c>
      <c r="E15" s="251">
        <v>10</v>
      </c>
      <c r="F15" s="1"/>
      <c r="G15" s="255">
        <f t="shared" si="0"/>
        <v>0</v>
      </c>
    </row>
    <row r="16" spans="1:7" ht="15" x14ac:dyDescent="0.25">
      <c r="A16" s="249"/>
      <c r="B16" s="250"/>
      <c r="C16" s="263" t="s">
        <v>818</v>
      </c>
      <c r="D16" s="251"/>
      <c r="E16" s="247"/>
      <c r="F16" s="266"/>
      <c r="G16" s="266"/>
    </row>
    <row r="17" spans="1:7" ht="15" x14ac:dyDescent="0.25">
      <c r="A17" s="247"/>
      <c r="B17" s="247"/>
      <c r="C17" s="252" t="s">
        <v>819</v>
      </c>
      <c r="D17" s="251" t="s">
        <v>557</v>
      </c>
      <c r="E17" s="251">
        <v>10</v>
      </c>
      <c r="F17" s="1"/>
      <c r="G17" s="255">
        <f t="shared" si="0"/>
        <v>0</v>
      </c>
    </row>
    <row r="18" spans="1:7" ht="15" x14ac:dyDescent="0.25">
      <c r="A18" s="247"/>
      <c r="B18" s="247"/>
      <c r="C18" s="252" t="s">
        <v>703</v>
      </c>
      <c r="D18" s="251" t="s">
        <v>566</v>
      </c>
      <c r="E18" s="251">
        <v>12</v>
      </c>
      <c r="F18" s="1"/>
      <c r="G18" s="255">
        <f t="shared" si="0"/>
        <v>0</v>
      </c>
    </row>
    <row r="19" spans="1:7" ht="15" x14ac:dyDescent="0.25">
      <c r="A19" s="247"/>
      <c r="B19" s="247"/>
      <c r="C19" s="252" t="s">
        <v>820</v>
      </c>
      <c r="D19" s="251" t="s">
        <v>557</v>
      </c>
      <c r="E19" s="251">
        <v>15</v>
      </c>
      <c r="F19" s="1"/>
      <c r="G19" s="255">
        <f t="shared" si="0"/>
        <v>0</v>
      </c>
    </row>
    <row r="20" spans="1:7" ht="15" x14ac:dyDescent="0.25">
      <c r="A20" s="247"/>
      <c r="B20" s="247"/>
      <c r="C20" s="252" t="s">
        <v>821</v>
      </c>
      <c r="D20" s="251" t="s">
        <v>557</v>
      </c>
      <c r="E20" s="251">
        <v>8</v>
      </c>
      <c r="F20" s="1"/>
      <c r="G20" s="255">
        <f t="shared" si="0"/>
        <v>0</v>
      </c>
    </row>
    <row r="21" spans="1:7" ht="15" x14ac:dyDescent="0.25">
      <c r="A21" s="247"/>
      <c r="B21" s="247"/>
      <c r="C21" s="252" t="s">
        <v>822</v>
      </c>
      <c r="D21" s="251" t="s">
        <v>566</v>
      </c>
      <c r="E21" s="251">
        <v>10</v>
      </c>
      <c r="F21" s="1"/>
      <c r="G21" s="255">
        <f t="shared" si="0"/>
        <v>0</v>
      </c>
    </row>
    <row r="22" spans="1:7" ht="15" x14ac:dyDescent="0.25">
      <c r="A22" s="249"/>
      <c r="B22" s="250"/>
      <c r="C22" s="263" t="s">
        <v>823</v>
      </c>
      <c r="D22" s="251"/>
      <c r="E22" s="247"/>
      <c r="F22" s="266"/>
      <c r="G22" s="266"/>
    </row>
    <row r="23" spans="1:7" ht="15" x14ac:dyDescent="0.25">
      <c r="A23" s="247"/>
      <c r="B23" s="247"/>
      <c r="C23" s="252" t="s">
        <v>702</v>
      </c>
      <c r="D23" s="251" t="s">
        <v>557</v>
      </c>
      <c r="E23" s="251">
        <v>70</v>
      </c>
      <c r="F23" s="1"/>
      <c r="G23" s="255">
        <f t="shared" si="0"/>
        <v>0</v>
      </c>
    </row>
    <row r="24" spans="1:7" ht="15" x14ac:dyDescent="0.25">
      <c r="A24" s="247"/>
      <c r="B24" s="247"/>
      <c r="C24" s="252" t="s">
        <v>703</v>
      </c>
      <c r="D24" s="251" t="s">
        <v>566</v>
      </c>
      <c r="E24" s="251">
        <v>39</v>
      </c>
      <c r="F24" s="1"/>
      <c r="G24" s="255">
        <f t="shared" si="0"/>
        <v>0</v>
      </c>
    </row>
    <row r="25" spans="1:7" ht="15" x14ac:dyDescent="0.25">
      <c r="A25" s="247"/>
      <c r="B25" s="247"/>
      <c r="C25" s="252" t="s">
        <v>704</v>
      </c>
      <c r="D25" s="251" t="s">
        <v>557</v>
      </c>
      <c r="E25" s="251">
        <v>30</v>
      </c>
      <c r="F25" s="1"/>
      <c r="G25" s="255">
        <f t="shared" si="0"/>
        <v>0</v>
      </c>
    </row>
    <row r="26" spans="1:7" ht="15" x14ac:dyDescent="0.25">
      <c r="A26" s="247"/>
      <c r="B26" s="247"/>
      <c r="C26" s="252" t="s">
        <v>705</v>
      </c>
      <c r="D26" s="251" t="s">
        <v>566</v>
      </c>
      <c r="E26" s="251">
        <v>50</v>
      </c>
      <c r="F26" s="1"/>
      <c r="G26" s="255">
        <f t="shared" si="0"/>
        <v>0</v>
      </c>
    </row>
    <row r="27" spans="1:7" ht="15" x14ac:dyDescent="0.25">
      <c r="A27" s="249"/>
      <c r="B27" s="250"/>
      <c r="C27" s="263" t="s">
        <v>824</v>
      </c>
      <c r="D27" s="251"/>
      <c r="E27" s="247"/>
      <c r="F27" s="266"/>
      <c r="G27" s="266"/>
    </row>
    <row r="28" spans="1:7" ht="30" x14ac:dyDescent="0.25">
      <c r="A28" s="247"/>
      <c r="B28" s="247"/>
      <c r="C28" s="252" t="s">
        <v>825</v>
      </c>
      <c r="D28" s="251" t="s">
        <v>566</v>
      </c>
      <c r="E28" s="251">
        <v>1</v>
      </c>
      <c r="F28" s="1"/>
      <c r="G28" s="255">
        <f t="shared" si="0"/>
        <v>0</v>
      </c>
    </row>
    <row r="29" spans="1:7" ht="15" x14ac:dyDescent="0.25">
      <c r="A29" s="247"/>
      <c r="B29" s="247"/>
      <c r="C29" s="252" t="s">
        <v>703</v>
      </c>
      <c r="D29" s="251" t="s">
        <v>566</v>
      </c>
      <c r="E29" s="251">
        <v>2</v>
      </c>
      <c r="F29" s="1"/>
      <c r="G29" s="255">
        <f t="shared" si="0"/>
        <v>0</v>
      </c>
    </row>
    <row r="30" spans="1:7" ht="15" x14ac:dyDescent="0.25">
      <c r="A30" s="247"/>
      <c r="B30" s="247"/>
      <c r="C30" s="252" t="s">
        <v>712</v>
      </c>
      <c r="D30" s="251" t="s">
        <v>557</v>
      </c>
      <c r="E30" s="251">
        <v>4</v>
      </c>
      <c r="F30" s="1"/>
      <c r="G30" s="255">
        <f t="shared" si="0"/>
        <v>0</v>
      </c>
    </row>
    <row r="31" spans="1:7" ht="15" x14ac:dyDescent="0.25">
      <c r="A31" s="247"/>
      <c r="B31" s="247"/>
      <c r="C31" s="252" t="s">
        <v>705</v>
      </c>
      <c r="D31" s="251" t="s">
        <v>566</v>
      </c>
      <c r="E31" s="251">
        <v>10</v>
      </c>
      <c r="F31" s="1"/>
      <c r="G31" s="255">
        <f t="shared" si="0"/>
        <v>0</v>
      </c>
    </row>
    <row r="32" spans="1:7" ht="15" x14ac:dyDescent="0.25">
      <c r="A32" s="249"/>
      <c r="B32" s="250"/>
      <c r="C32" s="263" t="s">
        <v>826</v>
      </c>
      <c r="D32" s="251"/>
      <c r="E32" s="247"/>
      <c r="F32" s="266"/>
      <c r="G32" s="266"/>
    </row>
    <row r="33" spans="1:7" ht="15" x14ac:dyDescent="0.25">
      <c r="A33" s="247"/>
      <c r="B33" s="247"/>
      <c r="C33" s="252" t="s">
        <v>827</v>
      </c>
      <c r="D33" s="251" t="s">
        <v>562</v>
      </c>
      <c r="E33" s="251">
        <v>1</v>
      </c>
      <c r="F33" s="1"/>
      <c r="G33" s="255">
        <f t="shared" si="0"/>
        <v>0</v>
      </c>
    </row>
    <row r="34" spans="1:7" ht="15" x14ac:dyDescent="0.25">
      <c r="A34" s="247"/>
      <c r="B34" s="247"/>
      <c r="C34" s="252" t="s">
        <v>828</v>
      </c>
      <c r="D34" s="251" t="s">
        <v>562</v>
      </c>
      <c r="E34" s="251">
        <v>4</v>
      </c>
      <c r="F34" s="1"/>
      <c r="G34" s="255">
        <f t="shared" si="0"/>
        <v>0</v>
      </c>
    </row>
    <row r="35" spans="1:7" ht="15" x14ac:dyDescent="0.25">
      <c r="A35" s="247"/>
      <c r="B35" s="247"/>
      <c r="C35" s="252" t="s">
        <v>722</v>
      </c>
      <c r="D35" s="251" t="s">
        <v>557</v>
      </c>
      <c r="E35" s="251">
        <v>5</v>
      </c>
      <c r="F35" s="1"/>
      <c r="G35" s="255">
        <f t="shared" si="0"/>
        <v>0</v>
      </c>
    </row>
    <row r="36" spans="1:7" ht="15" x14ac:dyDescent="0.25">
      <c r="A36" s="247"/>
      <c r="B36" s="247"/>
      <c r="C36" s="252" t="s">
        <v>829</v>
      </c>
      <c r="D36" s="251" t="s">
        <v>557</v>
      </c>
      <c r="E36" s="251">
        <v>15</v>
      </c>
      <c r="F36" s="1"/>
      <c r="G36" s="255">
        <f t="shared" si="0"/>
        <v>0</v>
      </c>
    </row>
    <row r="37" spans="1:7" ht="15" x14ac:dyDescent="0.25">
      <c r="A37" s="247"/>
      <c r="B37" s="247"/>
      <c r="C37" s="252" t="s">
        <v>830</v>
      </c>
      <c r="D37" s="251" t="s">
        <v>562</v>
      </c>
      <c r="E37" s="251">
        <v>5</v>
      </c>
      <c r="F37" s="1"/>
      <c r="G37" s="255">
        <f t="shared" si="0"/>
        <v>0</v>
      </c>
    </row>
    <row r="38" spans="1:7" ht="15" x14ac:dyDescent="0.25">
      <c r="A38" s="249"/>
      <c r="B38" s="250"/>
      <c r="C38" s="263" t="s">
        <v>831</v>
      </c>
      <c r="D38" s="251"/>
      <c r="E38" s="247"/>
      <c r="F38" s="266"/>
      <c r="G38" s="266"/>
    </row>
    <row r="39" spans="1:7" ht="15" x14ac:dyDescent="0.25">
      <c r="A39" s="247"/>
      <c r="B39" s="247"/>
      <c r="C39" s="252" t="s">
        <v>827</v>
      </c>
      <c r="D39" s="251" t="s">
        <v>562</v>
      </c>
      <c r="E39" s="251">
        <v>1</v>
      </c>
      <c r="F39" s="1"/>
      <c r="G39" s="255">
        <f t="shared" si="0"/>
        <v>0</v>
      </c>
    </row>
    <row r="40" spans="1:7" ht="15" x14ac:dyDescent="0.25">
      <c r="A40" s="247"/>
      <c r="B40" s="247"/>
      <c r="C40" s="252" t="s">
        <v>828</v>
      </c>
      <c r="D40" s="251" t="s">
        <v>562</v>
      </c>
      <c r="E40" s="251">
        <v>5</v>
      </c>
      <c r="F40" s="1"/>
      <c r="G40" s="255">
        <f t="shared" si="0"/>
        <v>0</v>
      </c>
    </row>
    <row r="41" spans="1:7" ht="15" x14ac:dyDescent="0.25">
      <c r="A41" s="247"/>
      <c r="B41" s="247"/>
      <c r="C41" s="252" t="s">
        <v>722</v>
      </c>
      <c r="D41" s="251" t="s">
        <v>557</v>
      </c>
      <c r="E41" s="251">
        <v>5</v>
      </c>
      <c r="F41" s="1"/>
      <c r="G41" s="255">
        <f t="shared" si="0"/>
        <v>0</v>
      </c>
    </row>
    <row r="42" spans="1:7" ht="15" x14ac:dyDescent="0.25">
      <c r="A42" s="247"/>
      <c r="B42" s="247"/>
      <c r="C42" s="252" t="s">
        <v>829</v>
      </c>
      <c r="D42" s="251" t="s">
        <v>557</v>
      </c>
      <c r="E42" s="251">
        <v>6</v>
      </c>
      <c r="F42" s="1"/>
      <c r="G42" s="255">
        <f t="shared" si="0"/>
        <v>0</v>
      </c>
    </row>
    <row r="43" spans="1:7" ht="15" x14ac:dyDescent="0.25">
      <c r="A43" s="247"/>
      <c r="B43" s="247"/>
      <c r="C43" s="252" t="s">
        <v>830</v>
      </c>
      <c r="D43" s="251" t="s">
        <v>562</v>
      </c>
      <c r="E43" s="251">
        <v>5</v>
      </c>
      <c r="F43" s="1"/>
      <c r="G43" s="255">
        <f t="shared" si="0"/>
        <v>0</v>
      </c>
    </row>
    <row r="44" spans="1:7" ht="15" x14ac:dyDescent="0.25">
      <c r="A44" s="249"/>
      <c r="B44" s="250"/>
      <c r="C44" s="263" t="s">
        <v>569</v>
      </c>
      <c r="D44" s="251"/>
      <c r="E44" s="247"/>
      <c r="F44" s="266"/>
      <c r="G44" s="266"/>
    </row>
    <row r="45" spans="1:7" ht="15" x14ac:dyDescent="0.25">
      <c r="A45" s="249"/>
      <c r="B45" s="250"/>
      <c r="C45" s="263" t="s">
        <v>811</v>
      </c>
      <c r="D45" s="251"/>
      <c r="E45" s="247"/>
      <c r="F45" s="266"/>
      <c r="G45" s="266"/>
    </row>
    <row r="46" spans="1:7" ht="15" x14ac:dyDescent="0.25">
      <c r="A46" s="247"/>
      <c r="B46" s="247"/>
      <c r="C46" s="252" t="s">
        <v>832</v>
      </c>
      <c r="D46" s="251"/>
      <c r="E46" s="251"/>
      <c r="F46" s="1"/>
      <c r="G46" s="255">
        <f t="shared" si="0"/>
        <v>0</v>
      </c>
    </row>
    <row r="47" spans="1:7" ht="15" x14ac:dyDescent="0.25">
      <c r="A47" s="247"/>
      <c r="B47" s="247"/>
      <c r="C47" s="252" t="s">
        <v>833</v>
      </c>
      <c r="D47" s="251" t="s">
        <v>557</v>
      </c>
      <c r="E47" s="251">
        <v>8</v>
      </c>
      <c r="F47" s="1"/>
      <c r="G47" s="255">
        <f t="shared" si="0"/>
        <v>0</v>
      </c>
    </row>
    <row r="48" spans="1:7" ht="15" x14ac:dyDescent="0.25">
      <c r="A48" s="247"/>
      <c r="B48" s="247"/>
      <c r="C48" s="252" t="s">
        <v>834</v>
      </c>
      <c r="D48" s="251" t="s">
        <v>566</v>
      </c>
      <c r="E48" s="251">
        <v>6</v>
      </c>
      <c r="F48" s="1"/>
      <c r="G48" s="255">
        <f t="shared" si="0"/>
        <v>0</v>
      </c>
    </row>
    <row r="49" spans="1:7" ht="15" x14ac:dyDescent="0.25">
      <c r="A49" s="249"/>
      <c r="B49" s="250"/>
      <c r="C49" s="263" t="s">
        <v>818</v>
      </c>
      <c r="D49" s="251"/>
      <c r="E49" s="247"/>
      <c r="F49" s="266"/>
      <c r="G49" s="266"/>
    </row>
    <row r="50" spans="1:7" ht="15" x14ac:dyDescent="0.25">
      <c r="A50" s="247"/>
      <c r="B50" s="247"/>
      <c r="C50" s="252" t="s">
        <v>835</v>
      </c>
      <c r="D50" s="251" t="s">
        <v>685</v>
      </c>
      <c r="E50" s="251">
        <v>16</v>
      </c>
      <c r="F50" s="1"/>
      <c r="G50" s="255">
        <f t="shared" si="0"/>
        <v>0</v>
      </c>
    </row>
    <row r="51" spans="1:7" ht="15" x14ac:dyDescent="0.25">
      <c r="A51" s="247"/>
      <c r="B51" s="247"/>
      <c r="C51" s="252" t="s">
        <v>836</v>
      </c>
      <c r="D51" s="251" t="s">
        <v>562</v>
      </c>
      <c r="E51" s="251">
        <v>1</v>
      </c>
      <c r="F51" s="1"/>
      <c r="G51" s="255">
        <f t="shared" si="0"/>
        <v>0</v>
      </c>
    </row>
    <row r="52" spans="1:7" ht="15" x14ac:dyDescent="0.25">
      <c r="A52" s="247"/>
      <c r="B52" s="247"/>
      <c r="C52" s="252" t="s">
        <v>837</v>
      </c>
      <c r="D52" s="251" t="s">
        <v>566</v>
      </c>
      <c r="E52" s="251">
        <v>10</v>
      </c>
      <c r="F52" s="1"/>
      <c r="G52" s="255">
        <f t="shared" si="0"/>
        <v>0</v>
      </c>
    </row>
    <row r="53" spans="1:7" ht="30" x14ac:dyDescent="0.25">
      <c r="A53" s="247"/>
      <c r="B53" s="247"/>
      <c r="C53" s="252" t="s">
        <v>838</v>
      </c>
      <c r="D53" s="251" t="s">
        <v>566</v>
      </c>
      <c r="E53" s="251">
        <v>12</v>
      </c>
      <c r="F53" s="1"/>
      <c r="G53" s="255">
        <f t="shared" si="0"/>
        <v>0</v>
      </c>
    </row>
    <row r="54" spans="1:7" ht="15" x14ac:dyDescent="0.25">
      <c r="A54" s="247"/>
      <c r="B54" s="247"/>
      <c r="C54" s="252" t="s">
        <v>839</v>
      </c>
      <c r="D54" s="251" t="s">
        <v>566</v>
      </c>
      <c r="E54" s="251">
        <v>4</v>
      </c>
      <c r="F54" s="1"/>
      <c r="G54" s="255">
        <f t="shared" si="0"/>
        <v>0</v>
      </c>
    </row>
    <row r="55" spans="1:7" ht="15" x14ac:dyDescent="0.25">
      <c r="A55" s="247"/>
      <c r="B55" s="247"/>
      <c r="C55" s="252" t="s">
        <v>832</v>
      </c>
      <c r="D55" s="251"/>
      <c r="E55" s="251"/>
      <c r="F55" s="266"/>
      <c r="G55" s="255"/>
    </row>
    <row r="56" spans="1:7" ht="15" x14ac:dyDescent="0.25">
      <c r="A56" s="247"/>
      <c r="B56" s="247"/>
      <c r="C56" s="252" t="s">
        <v>840</v>
      </c>
      <c r="D56" s="251" t="s">
        <v>557</v>
      </c>
      <c r="E56" s="251">
        <v>3</v>
      </c>
      <c r="F56" s="1"/>
      <c r="G56" s="255">
        <f t="shared" si="0"/>
        <v>0</v>
      </c>
    </row>
    <row r="57" spans="1:7" ht="15" x14ac:dyDescent="0.25">
      <c r="A57" s="247"/>
      <c r="B57" s="247"/>
      <c r="C57" s="252" t="s">
        <v>841</v>
      </c>
      <c r="D57" s="251" t="s">
        <v>557</v>
      </c>
      <c r="E57" s="251">
        <v>20</v>
      </c>
      <c r="F57" s="1"/>
      <c r="G57" s="255">
        <f t="shared" si="0"/>
        <v>0</v>
      </c>
    </row>
    <row r="58" spans="1:7" ht="15" x14ac:dyDescent="0.25">
      <c r="A58" s="247"/>
      <c r="B58" s="247"/>
      <c r="C58" s="252" t="s">
        <v>842</v>
      </c>
      <c r="D58" s="251" t="s">
        <v>557</v>
      </c>
      <c r="E58" s="251">
        <v>12</v>
      </c>
      <c r="F58" s="1"/>
      <c r="G58" s="255">
        <f t="shared" si="0"/>
        <v>0</v>
      </c>
    </row>
    <row r="59" spans="1:7" ht="15" x14ac:dyDescent="0.25">
      <c r="A59" s="247"/>
      <c r="B59" s="247"/>
      <c r="C59" s="252" t="s">
        <v>843</v>
      </c>
      <c r="D59" s="251" t="s">
        <v>557</v>
      </c>
      <c r="E59" s="251">
        <v>15</v>
      </c>
      <c r="F59" s="1"/>
      <c r="G59" s="255">
        <f t="shared" si="0"/>
        <v>0</v>
      </c>
    </row>
    <row r="60" spans="1:7" ht="15" x14ac:dyDescent="0.25">
      <c r="A60" s="247"/>
      <c r="B60" s="247"/>
      <c r="C60" s="252" t="s">
        <v>844</v>
      </c>
      <c r="D60" s="251" t="s">
        <v>557</v>
      </c>
      <c r="E60" s="251">
        <v>18</v>
      </c>
      <c r="F60" s="1"/>
      <c r="G60" s="255">
        <f t="shared" si="0"/>
        <v>0</v>
      </c>
    </row>
    <row r="61" spans="1:7" ht="15" x14ac:dyDescent="0.25">
      <c r="A61" s="247"/>
      <c r="B61" s="247"/>
      <c r="C61" s="252" t="s">
        <v>845</v>
      </c>
      <c r="D61" s="251" t="s">
        <v>557</v>
      </c>
      <c r="E61" s="251">
        <v>1</v>
      </c>
      <c r="F61" s="1"/>
      <c r="G61" s="255">
        <f t="shared" si="0"/>
        <v>0</v>
      </c>
    </row>
    <row r="62" spans="1:7" ht="15" x14ac:dyDescent="0.25">
      <c r="A62" s="247"/>
      <c r="B62" s="247"/>
      <c r="C62" s="252" t="s">
        <v>846</v>
      </c>
      <c r="D62" s="251" t="s">
        <v>562</v>
      </c>
      <c r="E62" s="251">
        <v>1</v>
      </c>
      <c r="F62" s="1"/>
      <c r="G62" s="255">
        <f t="shared" si="0"/>
        <v>0</v>
      </c>
    </row>
    <row r="63" spans="1:7" ht="15" x14ac:dyDescent="0.25">
      <c r="A63" s="247"/>
      <c r="B63" s="247"/>
      <c r="C63" s="252" t="s">
        <v>847</v>
      </c>
      <c r="D63" s="251" t="s">
        <v>562</v>
      </c>
      <c r="E63" s="251">
        <v>1</v>
      </c>
      <c r="F63" s="1"/>
      <c r="G63" s="255">
        <f t="shared" si="0"/>
        <v>0</v>
      </c>
    </row>
    <row r="64" spans="1:7" ht="15" x14ac:dyDescent="0.25">
      <c r="A64" s="247"/>
      <c r="B64" s="247"/>
      <c r="C64" s="252" t="s">
        <v>848</v>
      </c>
      <c r="D64" s="251" t="s">
        <v>562</v>
      </c>
      <c r="E64" s="251">
        <v>10</v>
      </c>
      <c r="F64" s="1"/>
      <c r="G64" s="255">
        <f t="shared" si="0"/>
        <v>0</v>
      </c>
    </row>
    <row r="65" spans="1:7" ht="15" x14ac:dyDescent="0.25">
      <c r="A65" s="247"/>
      <c r="B65" s="247"/>
      <c r="C65" s="252" t="s">
        <v>849</v>
      </c>
      <c r="D65" s="251" t="s">
        <v>562</v>
      </c>
      <c r="E65" s="251">
        <v>1</v>
      </c>
      <c r="F65" s="1"/>
      <c r="G65" s="255">
        <f t="shared" si="0"/>
        <v>0</v>
      </c>
    </row>
    <row r="66" spans="1:7" ht="15" x14ac:dyDescent="0.25">
      <c r="A66" s="247"/>
      <c r="B66" s="247"/>
      <c r="C66" s="252" t="s">
        <v>850</v>
      </c>
      <c r="D66" s="251" t="s">
        <v>261</v>
      </c>
      <c r="E66" s="251">
        <v>140</v>
      </c>
      <c r="F66" s="1"/>
      <c r="G66" s="255">
        <f t="shared" si="0"/>
        <v>0</v>
      </c>
    </row>
    <row r="67" spans="1:7" ht="15" x14ac:dyDescent="0.25">
      <c r="A67" s="247"/>
      <c r="B67" s="247"/>
      <c r="C67" s="252" t="s">
        <v>851</v>
      </c>
      <c r="D67" s="251" t="s">
        <v>562</v>
      </c>
      <c r="E67" s="251">
        <v>10</v>
      </c>
      <c r="F67" s="1"/>
      <c r="G67" s="255">
        <f t="shared" si="0"/>
        <v>0</v>
      </c>
    </row>
    <row r="68" spans="1:7" ht="15" x14ac:dyDescent="0.25">
      <c r="A68" s="247"/>
      <c r="B68" s="247"/>
      <c r="C68" s="252" t="s">
        <v>852</v>
      </c>
      <c r="D68" s="251" t="s">
        <v>562</v>
      </c>
      <c r="E68" s="251">
        <v>40</v>
      </c>
      <c r="F68" s="1"/>
      <c r="G68" s="255">
        <f t="shared" si="0"/>
        <v>0</v>
      </c>
    </row>
    <row r="69" spans="1:7" ht="15" x14ac:dyDescent="0.25">
      <c r="A69" s="249"/>
      <c r="B69" s="250"/>
      <c r="C69" s="263" t="s">
        <v>823</v>
      </c>
      <c r="D69" s="251"/>
      <c r="E69" s="247"/>
      <c r="F69" s="266"/>
      <c r="G69" s="266"/>
    </row>
    <row r="70" spans="1:7" ht="15" x14ac:dyDescent="0.25">
      <c r="A70" s="247"/>
      <c r="B70" s="247"/>
      <c r="C70" s="252" t="s">
        <v>712</v>
      </c>
      <c r="D70" s="251" t="s">
        <v>557</v>
      </c>
      <c r="E70" s="251">
        <v>7</v>
      </c>
      <c r="F70" s="1"/>
      <c r="G70" s="255">
        <f t="shared" si="0"/>
        <v>0</v>
      </c>
    </row>
    <row r="71" spans="1:7" ht="15" x14ac:dyDescent="0.25">
      <c r="A71" s="247"/>
      <c r="B71" s="247"/>
      <c r="C71" s="252" t="s">
        <v>853</v>
      </c>
      <c r="D71" s="251" t="s">
        <v>566</v>
      </c>
      <c r="E71" s="251">
        <v>5</v>
      </c>
      <c r="F71" s="1"/>
      <c r="G71" s="255">
        <f t="shared" si="0"/>
        <v>0</v>
      </c>
    </row>
    <row r="72" spans="1:7" ht="15" x14ac:dyDescent="0.25">
      <c r="A72" s="247"/>
      <c r="B72" s="247"/>
      <c r="C72" s="252" t="s">
        <v>832</v>
      </c>
      <c r="D72" s="251"/>
      <c r="E72" s="251"/>
      <c r="F72" s="266"/>
      <c r="G72" s="255"/>
    </row>
    <row r="73" spans="1:7" ht="15" x14ac:dyDescent="0.25">
      <c r="A73" s="247"/>
      <c r="B73" s="247"/>
      <c r="C73" s="252" t="s">
        <v>840</v>
      </c>
      <c r="D73" s="251" t="s">
        <v>557</v>
      </c>
      <c r="E73" s="251">
        <v>4</v>
      </c>
      <c r="F73" s="1"/>
      <c r="G73" s="255">
        <f t="shared" ref="G73:G136" si="1">F73*E73</f>
        <v>0</v>
      </c>
    </row>
    <row r="74" spans="1:7" ht="15" x14ac:dyDescent="0.25">
      <c r="A74" s="247"/>
      <c r="B74" s="247"/>
      <c r="C74" s="252" t="s">
        <v>854</v>
      </c>
      <c r="D74" s="251" t="s">
        <v>557</v>
      </c>
      <c r="E74" s="251">
        <v>2</v>
      </c>
      <c r="F74" s="1"/>
      <c r="G74" s="255">
        <f t="shared" si="1"/>
        <v>0</v>
      </c>
    </row>
    <row r="75" spans="1:7" ht="15" x14ac:dyDescent="0.25">
      <c r="A75" s="247"/>
      <c r="B75" s="247"/>
      <c r="C75" s="252" t="s">
        <v>855</v>
      </c>
      <c r="D75" s="251" t="s">
        <v>562</v>
      </c>
      <c r="E75" s="251">
        <v>5</v>
      </c>
      <c r="F75" s="1"/>
      <c r="G75" s="255">
        <f t="shared" si="1"/>
        <v>0</v>
      </c>
    </row>
    <row r="76" spans="1:7" ht="15" x14ac:dyDescent="0.25">
      <c r="A76" s="247"/>
      <c r="B76" s="247"/>
      <c r="C76" s="252" t="s">
        <v>856</v>
      </c>
      <c r="D76" s="251" t="s">
        <v>562</v>
      </c>
      <c r="E76" s="251">
        <v>1</v>
      </c>
      <c r="F76" s="1"/>
      <c r="G76" s="255">
        <f t="shared" si="1"/>
        <v>0</v>
      </c>
    </row>
    <row r="77" spans="1:7" ht="15" x14ac:dyDescent="0.25">
      <c r="A77" s="247"/>
      <c r="B77" s="247"/>
      <c r="C77" s="252" t="s">
        <v>857</v>
      </c>
      <c r="D77" s="251" t="s">
        <v>562</v>
      </c>
      <c r="E77" s="251">
        <v>1</v>
      </c>
      <c r="F77" s="1"/>
      <c r="G77" s="255">
        <f t="shared" si="1"/>
        <v>0</v>
      </c>
    </row>
    <row r="78" spans="1:7" ht="15" x14ac:dyDescent="0.25">
      <c r="A78" s="247"/>
      <c r="B78" s="247"/>
      <c r="C78" s="252" t="s">
        <v>858</v>
      </c>
      <c r="D78" s="251" t="s">
        <v>562</v>
      </c>
      <c r="E78" s="251">
        <v>1</v>
      </c>
      <c r="F78" s="1"/>
      <c r="G78" s="255">
        <f t="shared" si="1"/>
        <v>0</v>
      </c>
    </row>
    <row r="79" spans="1:7" ht="15" x14ac:dyDescent="0.25">
      <c r="A79" s="247"/>
      <c r="B79" s="247"/>
      <c r="C79" s="252" t="s">
        <v>850</v>
      </c>
      <c r="D79" s="251" t="s">
        <v>261</v>
      </c>
      <c r="E79" s="251">
        <v>30</v>
      </c>
      <c r="F79" s="1"/>
      <c r="G79" s="255">
        <f t="shared" si="1"/>
        <v>0</v>
      </c>
    </row>
    <row r="80" spans="1:7" ht="15" x14ac:dyDescent="0.25">
      <c r="A80" s="247"/>
      <c r="B80" s="247"/>
      <c r="C80" s="252" t="s">
        <v>705</v>
      </c>
      <c r="D80" s="251" t="s">
        <v>566</v>
      </c>
      <c r="E80" s="251">
        <v>10</v>
      </c>
      <c r="F80" s="1"/>
      <c r="G80" s="255">
        <f t="shared" si="1"/>
        <v>0</v>
      </c>
    </row>
    <row r="81" spans="1:7" ht="15" x14ac:dyDescent="0.25">
      <c r="A81" s="249"/>
      <c r="B81" s="250"/>
      <c r="C81" s="263" t="s">
        <v>859</v>
      </c>
      <c r="D81" s="251"/>
      <c r="E81" s="247"/>
      <c r="F81" s="266"/>
      <c r="G81" s="266"/>
    </row>
    <row r="82" spans="1:7" ht="15" x14ac:dyDescent="0.25">
      <c r="A82" s="247"/>
      <c r="B82" s="247"/>
      <c r="C82" s="252" t="s">
        <v>712</v>
      </c>
      <c r="D82" s="251" t="s">
        <v>557</v>
      </c>
      <c r="E82" s="251">
        <v>8</v>
      </c>
      <c r="F82" s="1"/>
      <c r="G82" s="255">
        <f t="shared" si="1"/>
        <v>0</v>
      </c>
    </row>
    <row r="83" spans="1:7" ht="15" x14ac:dyDescent="0.25">
      <c r="A83" s="247"/>
      <c r="B83" s="247"/>
      <c r="C83" s="252" t="s">
        <v>860</v>
      </c>
      <c r="D83" s="251" t="s">
        <v>557</v>
      </c>
      <c r="E83" s="251">
        <v>1</v>
      </c>
      <c r="F83" s="1"/>
      <c r="G83" s="255">
        <f t="shared" si="1"/>
        <v>0</v>
      </c>
    </row>
    <row r="84" spans="1:7" ht="15" x14ac:dyDescent="0.25">
      <c r="A84" s="247"/>
      <c r="B84" s="247"/>
      <c r="C84" s="252" t="s">
        <v>861</v>
      </c>
      <c r="D84" s="251" t="s">
        <v>562</v>
      </c>
      <c r="E84" s="251">
        <v>6</v>
      </c>
      <c r="F84" s="1"/>
      <c r="G84" s="255">
        <f t="shared" si="1"/>
        <v>0</v>
      </c>
    </row>
    <row r="85" spans="1:7" ht="15" x14ac:dyDescent="0.25">
      <c r="A85" s="247"/>
      <c r="B85" s="247"/>
      <c r="C85" s="252" t="s">
        <v>704</v>
      </c>
      <c r="D85" s="251" t="s">
        <v>557</v>
      </c>
      <c r="E85" s="251">
        <v>2</v>
      </c>
      <c r="F85" s="1"/>
      <c r="G85" s="255">
        <f t="shared" si="1"/>
        <v>0</v>
      </c>
    </row>
    <row r="86" spans="1:7" ht="15" x14ac:dyDescent="0.25">
      <c r="A86" s="247"/>
      <c r="B86" s="247"/>
      <c r="C86" s="252" t="s">
        <v>862</v>
      </c>
      <c r="D86" s="251" t="s">
        <v>566</v>
      </c>
      <c r="E86" s="251">
        <v>2</v>
      </c>
      <c r="F86" s="1"/>
      <c r="G86" s="255">
        <f t="shared" si="1"/>
        <v>0</v>
      </c>
    </row>
    <row r="87" spans="1:7" ht="15" x14ac:dyDescent="0.25">
      <c r="A87" s="247"/>
      <c r="B87" s="247"/>
      <c r="C87" s="252" t="s">
        <v>850</v>
      </c>
      <c r="D87" s="251" t="s">
        <v>261</v>
      </c>
      <c r="E87" s="251">
        <v>6</v>
      </c>
      <c r="F87" s="1"/>
      <c r="G87" s="255">
        <f t="shared" si="1"/>
        <v>0</v>
      </c>
    </row>
    <row r="88" spans="1:7" ht="15" x14ac:dyDescent="0.25">
      <c r="A88" s="247"/>
      <c r="B88" s="247"/>
      <c r="C88" s="252" t="s">
        <v>705</v>
      </c>
      <c r="D88" s="251" t="s">
        <v>566</v>
      </c>
      <c r="E88" s="251">
        <v>5</v>
      </c>
      <c r="F88" s="1"/>
      <c r="G88" s="255">
        <f t="shared" si="1"/>
        <v>0</v>
      </c>
    </row>
    <row r="89" spans="1:7" ht="15" x14ac:dyDescent="0.25">
      <c r="A89" s="249"/>
      <c r="B89" s="250"/>
      <c r="C89" s="263" t="s">
        <v>824</v>
      </c>
      <c r="D89" s="251"/>
      <c r="E89" s="247"/>
      <c r="F89" s="266"/>
      <c r="G89" s="266"/>
    </row>
    <row r="90" spans="1:7" ht="30" x14ac:dyDescent="0.25">
      <c r="A90" s="247"/>
      <c r="B90" s="247"/>
      <c r="C90" s="252" t="s">
        <v>825</v>
      </c>
      <c r="D90" s="251" t="s">
        <v>566</v>
      </c>
      <c r="E90" s="251">
        <v>1</v>
      </c>
      <c r="F90" s="1"/>
      <c r="G90" s="255">
        <f t="shared" si="1"/>
        <v>0</v>
      </c>
    </row>
    <row r="91" spans="1:7" ht="15" x14ac:dyDescent="0.25">
      <c r="A91" s="247"/>
      <c r="B91" s="247"/>
      <c r="C91" s="252" t="s">
        <v>703</v>
      </c>
      <c r="D91" s="251" t="s">
        <v>566</v>
      </c>
      <c r="E91" s="251">
        <v>2</v>
      </c>
      <c r="F91" s="1"/>
      <c r="G91" s="255">
        <f t="shared" si="1"/>
        <v>0</v>
      </c>
    </row>
    <row r="92" spans="1:7" ht="15" x14ac:dyDescent="0.25">
      <c r="A92" s="247"/>
      <c r="B92" s="247"/>
      <c r="C92" s="252" t="s">
        <v>712</v>
      </c>
      <c r="D92" s="251" t="s">
        <v>557</v>
      </c>
      <c r="E92" s="251">
        <v>5</v>
      </c>
      <c r="F92" s="1"/>
      <c r="G92" s="255">
        <f t="shared" si="1"/>
        <v>0</v>
      </c>
    </row>
    <row r="93" spans="1:7" ht="15" x14ac:dyDescent="0.25">
      <c r="A93" s="247"/>
      <c r="B93" s="247"/>
      <c r="C93" s="252" t="s">
        <v>863</v>
      </c>
      <c r="D93" s="251" t="s">
        <v>557</v>
      </c>
      <c r="E93" s="251">
        <v>3</v>
      </c>
      <c r="F93" s="1"/>
      <c r="G93" s="255">
        <f t="shared" si="1"/>
        <v>0</v>
      </c>
    </row>
    <row r="94" spans="1:7" ht="15" x14ac:dyDescent="0.25">
      <c r="A94" s="247"/>
      <c r="B94" s="247"/>
      <c r="C94" s="252" t="s">
        <v>864</v>
      </c>
      <c r="D94" s="251" t="s">
        <v>557</v>
      </c>
      <c r="E94" s="251">
        <v>2</v>
      </c>
      <c r="F94" s="1"/>
      <c r="G94" s="255">
        <f t="shared" si="1"/>
        <v>0</v>
      </c>
    </row>
    <row r="95" spans="1:7" ht="15" x14ac:dyDescent="0.25">
      <c r="A95" s="247"/>
      <c r="B95" s="247"/>
      <c r="C95" s="252" t="s">
        <v>705</v>
      </c>
      <c r="D95" s="251" t="s">
        <v>566</v>
      </c>
      <c r="E95" s="251">
        <v>10</v>
      </c>
      <c r="F95" s="1"/>
      <c r="G95" s="255">
        <f t="shared" si="1"/>
        <v>0</v>
      </c>
    </row>
    <row r="96" spans="1:7" ht="15" x14ac:dyDescent="0.25">
      <c r="A96" s="247"/>
      <c r="B96" s="247"/>
      <c r="C96" s="252" t="s">
        <v>865</v>
      </c>
      <c r="D96" s="251" t="s">
        <v>562</v>
      </c>
      <c r="E96" s="251">
        <v>1</v>
      </c>
      <c r="F96" s="1"/>
      <c r="G96" s="255">
        <f t="shared" si="1"/>
        <v>0</v>
      </c>
    </row>
    <row r="97" spans="1:7" ht="15" x14ac:dyDescent="0.25">
      <c r="A97" s="249"/>
      <c r="B97" s="250"/>
      <c r="C97" s="263" t="s">
        <v>826</v>
      </c>
      <c r="D97" s="251"/>
      <c r="E97" s="247"/>
      <c r="F97" s="266"/>
      <c r="G97" s="266"/>
    </row>
    <row r="98" spans="1:7" ht="30" x14ac:dyDescent="0.25">
      <c r="A98" s="247"/>
      <c r="B98" s="247"/>
      <c r="C98" s="252" t="s">
        <v>866</v>
      </c>
      <c r="D98" s="251" t="s">
        <v>562</v>
      </c>
      <c r="E98" s="251">
        <v>1</v>
      </c>
      <c r="F98" s="1"/>
      <c r="G98" s="255">
        <f t="shared" si="1"/>
        <v>0</v>
      </c>
    </row>
    <row r="99" spans="1:7" ht="15" x14ac:dyDescent="0.25">
      <c r="A99" s="247"/>
      <c r="B99" s="247"/>
      <c r="C99" s="252" t="s">
        <v>867</v>
      </c>
      <c r="D99" s="251" t="s">
        <v>562</v>
      </c>
      <c r="E99" s="251">
        <v>5</v>
      </c>
      <c r="F99" s="1"/>
      <c r="G99" s="255">
        <f t="shared" si="1"/>
        <v>0</v>
      </c>
    </row>
    <row r="100" spans="1:7" ht="15" x14ac:dyDescent="0.25">
      <c r="A100" s="247"/>
      <c r="B100" s="247"/>
      <c r="C100" s="252" t="s">
        <v>868</v>
      </c>
      <c r="D100" s="251" t="s">
        <v>557</v>
      </c>
      <c r="E100" s="251">
        <v>5</v>
      </c>
      <c r="F100" s="1"/>
      <c r="G100" s="255">
        <f t="shared" si="1"/>
        <v>0</v>
      </c>
    </row>
    <row r="101" spans="1:7" ht="15" x14ac:dyDescent="0.25">
      <c r="A101" s="247"/>
      <c r="B101" s="247"/>
      <c r="C101" s="252" t="s">
        <v>869</v>
      </c>
      <c r="D101" s="251" t="s">
        <v>557</v>
      </c>
      <c r="E101" s="251">
        <v>4</v>
      </c>
      <c r="F101" s="1"/>
      <c r="G101" s="255">
        <f t="shared" si="1"/>
        <v>0</v>
      </c>
    </row>
    <row r="102" spans="1:7" ht="15" x14ac:dyDescent="0.25">
      <c r="A102" s="247"/>
      <c r="B102" s="247"/>
      <c r="C102" s="252" t="s">
        <v>870</v>
      </c>
      <c r="D102" s="251" t="s">
        <v>557</v>
      </c>
      <c r="E102" s="251">
        <v>12</v>
      </c>
      <c r="F102" s="1"/>
      <c r="G102" s="255">
        <f t="shared" si="1"/>
        <v>0</v>
      </c>
    </row>
    <row r="103" spans="1:7" ht="15" x14ac:dyDescent="0.25">
      <c r="A103" s="247"/>
      <c r="B103" s="247"/>
      <c r="C103" s="252" t="s">
        <v>725</v>
      </c>
      <c r="D103" s="251" t="s">
        <v>562</v>
      </c>
      <c r="E103" s="251">
        <v>5</v>
      </c>
      <c r="F103" s="1"/>
      <c r="G103" s="255">
        <f t="shared" si="1"/>
        <v>0</v>
      </c>
    </row>
    <row r="104" spans="1:7" ht="15" x14ac:dyDescent="0.25">
      <c r="A104" s="249"/>
      <c r="B104" s="250"/>
      <c r="C104" s="263" t="s">
        <v>831</v>
      </c>
      <c r="D104" s="251"/>
      <c r="E104" s="247"/>
      <c r="F104" s="266"/>
      <c r="G104" s="266"/>
    </row>
    <row r="105" spans="1:7" ht="30" x14ac:dyDescent="0.25">
      <c r="A105" s="247"/>
      <c r="B105" s="247"/>
      <c r="C105" s="252" t="s">
        <v>866</v>
      </c>
      <c r="D105" s="251" t="s">
        <v>562</v>
      </c>
      <c r="E105" s="251">
        <v>1</v>
      </c>
      <c r="F105" s="1"/>
      <c r="G105" s="255">
        <f t="shared" si="1"/>
        <v>0</v>
      </c>
    </row>
    <row r="106" spans="1:7" ht="15" x14ac:dyDescent="0.25">
      <c r="A106" s="247"/>
      <c r="B106" s="247"/>
      <c r="C106" s="252" t="s">
        <v>867</v>
      </c>
      <c r="D106" s="251" t="s">
        <v>562</v>
      </c>
      <c r="E106" s="251">
        <v>4</v>
      </c>
      <c r="F106" s="1"/>
      <c r="G106" s="255">
        <f t="shared" si="1"/>
        <v>0</v>
      </c>
    </row>
    <row r="107" spans="1:7" ht="15" x14ac:dyDescent="0.25">
      <c r="A107" s="247"/>
      <c r="B107" s="247"/>
      <c r="C107" s="252" t="s">
        <v>868</v>
      </c>
      <c r="D107" s="251" t="s">
        <v>557</v>
      </c>
      <c r="E107" s="251">
        <v>5</v>
      </c>
      <c r="F107" s="1"/>
      <c r="G107" s="255">
        <f t="shared" si="1"/>
        <v>0</v>
      </c>
    </row>
    <row r="108" spans="1:7" ht="15" x14ac:dyDescent="0.25">
      <c r="A108" s="247"/>
      <c r="B108" s="247"/>
      <c r="C108" s="252" t="s">
        <v>869</v>
      </c>
      <c r="D108" s="251" t="s">
        <v>557</v>
      </c>
      <c r="E108" s="251">
        <v>4</v>
      </c>
      <c r="F108" s="1"/>
      <c r="G108" s="255">
        <f t="shared" si="1"/>
        <v>0</v>
      </c>
    </row>
    <row r="109" spans="1:7" ht="15" x14ac:dyDescent="0.25">
      <c r="A109" s="247"/>
      <c r="B109" s="247"/>
      <c r="C109" s="252" t="s">
        <v>870</v>
      </c>
      <c r="D109" s="251" t="s">
        <v>557</v>
      </c>
      <c r="E109" s="251">
        <v>11</v>
      </c>
      <c r="F109" s="1"/>
      <c r="G109" s="255">
        <f t="shared" si="1"/>
        <v>0</v>
      </c>
    </row>
    <row r="110" spans="1:7" ht="15" x14ac:dyDescent="0.25">
      <c r="A110" s="247"/>
      <c r="B110" s="247"/>
      <c r="C110" s="252" t="s">
        <v>725</v>
      </c>
      <c r="D110" s="251" t="s">
        <v>562</v>
      </c>
      <c r="E110" s="251">
        <v>5</v>
      </c>
      <c r="F110" s="1"/>
      <c r="G110" s="255">
        <f t="shared" si="1"/>
        <v>0</v>
      </c>
    </row>
    <row r="111" spans="1:7" ht="30" x14ac:dyDescent="0.25">
      <c r="A111" s="247"/>
      <c r="B111" s="247"/>
      <c r="C111" s="252" t="s">
        <v>871</v>
      </c>
      <c r="D111" s="251" t="s">
        <v>562</v>
      </c>
      <c r="E111" s="251">
        <v>1</v>
      </c>
      <c r="F111" s="1"/>
      <c r="G111" s="255">
        <f t="shared" si="1"/>
        <v>0</v>
      </c>
    </row>
    <row r="112" spans="1:7" ht="15" x14ac:dyDescent="0.25">
      <c r="A112" s="247"/>
      <c r="B112" s="247"/>
      <c r="C112" s="252" t="s">
        <v>872</v>
      </c>
      <c r="D112" s="251" t="s">
        <v>685</v>
      </c>
      <c r="E112" s="251">
        <v>10</v>
      </c>
      <c r="F112" s="1"/>
      <c r="G112" s="255">
        <f t="shared" si="1"/>
        <v>0</v>
      </c>
    </row>
    <row r="113" spans="1:7" ht="15" x14ac:dyDescent="0.25">
      <c r="A113" s="247"/>
      <c r="B113" s="247"/>
      <c r="C113" s="252" t="s">
        <v>873</v>
      </c>
      <c r="D113" s="251" t="s">
        <v>685</v>
      </c>
      <c r="E113" s="251">
        <v>2</v>
      </c>
      <c r="F113" s="1"/>
      <c r="G113" s="255">
        <f t="shared" si="1"/>
        <v>0</v>
      </c>
    </row>
    <row r="114" spans="1:7" ht="15" x14ac:dyDescent="0.25">
      <c r="A114" s="247"/>
      <c r="B114" s="247"/>
      <c r="C114" s="252" t="s">
        <v>874</v>
      </c>
      <c r="D114" s="251" t="s">
        <v>562</v>
      </c>
      <c r="E114" s="251">
        <v>1</v>
      </c>
      <c r="F114" s="1"/>
      <c r="G114" s="255">
        <f t="shared" si="1"/>
        <v>0</v>
      </c>
    </row>
    <row r="115" spans="1:7" ht="15" x14ac:dyDescent="0.25">
      <c r="A115" s="249"/>
      <c r="B115" s="250"/>
      <c r="C115" s="263" t="s">
        <v>875</v>
      </c>
      <c r="D115" s="251"/>
      <c r="E115" s="247"/>
      <c r="F115" s="266"/>
      <c r="G115" s="266"/>
    </row>
    <row r="116" spans="1:7" ht="30" x14ac:dyDescent="0.25">
      <c r="A116" s="247"/>
      <c r="B116" s="247"/>
      <c r="C116" s="252" t="s">
        <v>876</v>
      </c>
      <c r="D116" s="251" t="s">
        <v>562</v>
      </c>
      <c r="E116" s="251">
        <v>2</v>
      </c>
      <c r="F116" s="1"/>
      <c r="G116" s="255">
        <f t="shared" si="1"/>
        <v>0</v>
      </c>
    </row>
    <row r="117" spans="1:7" ht="15" x14ac:dyDescent="0.25">
      <c r="A117" s="247"/>
      <c r="B117" s="247"/>
      <c r="C117" s="252" t="s">
        <v>872</v>
      </c>
      <c r="D117" s="251" t="s">
        <v>685</v>
      </c>
      <c r="E117" s="251">
        <v>5</v>
      </c>
      <c r="F117" s="1"/>
      <c r="G117" s="255">
        <f t="shared" si="1"/>
        <v>0</v>
      </c>
    </row>
    <row r="118" spans="1:7" ht="15" x14ac:dyDescent="0.25">
      <c r="A118" s="247"/>
      <c r="B118" s="247"/>
      <c r="C118" s="252" t="s">
        <v>877</v>
      </c>
      <c r="D118" s="251" t="s">
        <v>685</v>
      </c>
      <c r="E118" s="251">
        <v>1</v>
      </c>
      <c r="F118" s="1"/>
      <c r="G118" s="255">
        <f t="shared" si="1"/>
        <v>0</v>
      </c>
    </row>
    <row r="119" spans="1:7" ht="15" x14ac:dyDescent="0.25">
      <c r="A119" s="247"/>
      <c r="B119" s="247"/>
      <c r="C119" s="252" t="s">
        <v>878</v>
      </c>
      <c r="D119" s="251" t="s">
        <v>562</v>
      </c>
      <c r="E119" s="251">
        <v>1</v>
      </c>
      <c r="F119" s="1"/>
      <c r="G119" s="255">
        <f t="shared" si="1"/>
        <v>0</v>
      </c>
    </row>
    <row r="120" spans="1:7" ht="15" x14ac:dyDescent="0.25">
      <c r="A120" s="247"/>
      <c r="B120" s="247"/>
      <c r="C120" s="783" t="s">
        <v>3016</v>
      </c>
      <c r="D120" s="251"/>
      <c r="E120" s="251"/>
      <c r="F120" s="1"/>
      <c r="G120" s="255"/>
    </row>
    <row r="121" spans="1:7" ht="15" x14ac:dyDescent="0.25">
      <c r="A121" s="247"/>
      <c r="B121" s="247"/>
      <c r="C121" s="252" t="s">
        <v>615</v>
      </c>
      <c r="D121" s="251" t="s">
        <v>616</v>
      </c>
      <c r="E121" s="251">
        <v>1</v>
      </c>
      <c r="F121" s="1"/>
      <c r="G121" s="255">
        <f t="shared" si="1"/>
        <v>0</v>
      </c>
    </row>
    <row r="122" spans="1:7" ht="15" x14ac:dyDescent="0.25">
      <c r="A122" s="247"/>
      <c r="B122" s="247"/>
      <c r="C122" s="252" t="s">
        <v>879</v>
      </c>
      <c r="D122" s="251" t="s">
        <v>616</v>
      </c>
      <c r="E122" s="251">
        <v>1</v>
      </c>
      <c r="F122" s="1"/>
      <c r="G122" s="255">
        <f t="shared" si="1"/>
        <v>0</v>
      </c>
    </row>
    <row r="123" spans="1:7" ht="15" x14ac:dyDescent="0.25">
      <c r="A123" s="247"/>
      <c r="B123" s="247"/>
      <c r="C123" s="252"/>
      <c r="D123" s="251"/>
      <c r="E123" s="251"/>
      <c r="F123" s="1"/>
      <c r="G123" s="255"/>
    </row>
    <row r="124" spans="1:7" ht="15" x14ac:dyDescent="0.25">
      <c r="A124" s="247"/>
      <c r="B124" s="247"/>
      <c r="C124" s="252"/>
      <c r="D124" s="251"/>
      <c r="E124" s="251"/>
      <c r="F124" s="1"/>
      <c r="G124" s="255"/>
    </row>
    <row r="125" spans="1:7" ht="15" x14ac:dyDescent="0.25">
      <c r="A125" s="247"/>
      <c r="B125" s="247"/>
      <c r="C125" s="252" t="s">
        <v>880</v>
      </c>
      <c r="D125" s="251" t="s">
        <v>801</v>
      </c>
      <c r="E125" s="251">
        <v>1</v>
      </c>
      <c r="F125" s="1"/>
      <c r="G125" s="255">
        <f t="shared" si="1"/>
        <v>0</v>
      </c>
    </row>
    <row r="126" spans="1:7" ht="15" x14ac:dyDescent="0.25">
      <c r="A126" s="247"/>
      <c r="B126" s="247"/>
      <c r="C126" s="252" t="s">
        <v>881</v>
      </c>
      <c r="D126" s="251" t="s">
        <v>801</v>
      </c>
      <c r="E126" s="251">
        <v>1</v>
      </c>
      <c r="F126" s="1"/>
      <c r="G126" s="255">
        <f t="shared" si="1"/>
        <v>0</v>
      </c>
    </row>
    <row r="127" spans="1:7" ht="15" x14ac:dyDescent="0.25">
      <c r="A127" s="249"/>
      <c r="B127" s="250"/>
      <c r="C127" s="263" t="s">
        <v>882</v>
      </c>
      <c r="D127" s="251"/>
      <c r="E127" s="247"/>
      <c r="F127" s="266"/>
      <c r="G127" s="266"/>
    </row>
    <row r="128" spans="1:7" ht="45" x14ac:dyDescent="0.25">
      <c r="A128" s="247"/>
      <c r="B128" s="247"/>
      <c r="C128" s="252" t="s">
        <v>3014</v>
      </c>
      <c r="D128" s="251" t="s">
        <v>562</v>
      </c>
      <c r="E128" s="251">
        <v>1</v>
      </c>
      <c r="F128" s="1"/>
      <c r="G128" s="255">
        <f t="shared" si="1"/>
        <v>0</v>
      </c>
    </row>
    <row r="129" spans="1:9" ht="15" x14ac:dyDescent="0.25">
      <c r="A129" s="247"/>
      <c r="B129" s="247"/>
      <c r="C129" s="252" t="s">
        <v>883</v>
      </c>
      <c r="D129" s="251" t="s">
        <v>562</v>
      </c>
      <c r="E129" s="251">
        <v>2</v>
      </c>
      <c r="F129" s="1"/>
      <c r="G129" s="255">
        <f t="shared" si="1"/>
        <v>0</v>
      </c>
    </row>
    <row r="130" spans="1:9" ht="15" x14ac:dyDescent="0.25">
      <c r="A130" s="247"/>
      <c r="B130" s="247"/>
      <c r="C130" s="252" t="s">
        <v>884</v>
      </c>
      <c r="D130" s="251" t="s">
        <v>562</v>
      </c>
      <c r="E130" s="251">
        <v>1</v>
      </c>
      <c r="F130" s="1"/>
      <c r="G130" s="255">
        <f t="shared" si="1"/>
        <v>0</v>
      </c>
    </row>
    <row r="131" spans="1:9" ht="15" x14ac:dyDescent="0.25">
      <c r="A131" s="247"/>
      <c r="B131" s="247"/>
      <c r="C131" s="252" t="s">
        <v>885</v>
      </c>
      <c r="D131" s="251" t="s">
        <v>562</v>
      </c>
      <c r="E131" s="251">
        <v>1</v>
      </c>
      <c r="F131" s="1"/>
      <c r="G131" s="255">
        <f t="shared" si="1"/>
        <v>0</v>
      </c>
    </row>
    <row r="132" spans="1:9" ht="15" x14ac:dyDescent="0.25">
      <c r="A132" s="247"/>
      <c r="B132" s="247"/>
      <c r="C132" s="252" t="s">
        <v>886</v>
      </c>
      <c r="D132" s="251" t="s">
        <v>557</v>
      </c>
      <c r="E132" s="251">
        <v>20</v>
      </c>
      <c r="F132" s="1"/>
      <c r="G132" s="255">
        <f t="shared" si="1"/>
        <v>0</v>
      </c>
    </row>
    <row r="133" spans="1:9" ht="15" x14ac:dyDescent="0.25">
      <c r="A133" s="247"/>
      <c r="B133" s="247"/>
      <c r="C133" s="252" t="s">
        <v>887</v>
      </c>
      <c r="D133" s="251" t="s">
        <v>557</v>
      </c>
      <c r="E133" s="251">
        <v>20</v>
      </c>
      <c r="F133" s="1"/>
      <c r="G133" s="255">
        <f t="shared" si="1"/>
        <v>0</v>
      </c>
    </row>
    <row r="134" spans="1:9" ht="15" x14ac:dyDescent="0.25">
      <c r="A134" s="247"/>
      <c r="B134" s="247"/>
      <c r="C134" s="252" t="s">
        <v>888</v>
      </c>
      <c r="D134" s="251" t="s">
        <v>557</v>
      </c>
      <c r="E134" s="251">
        <v>10</v>
      </c>
      <c r="F134" s="1"/>
      <c r="G134" s="255">
        <f t="shared" si="1"/>
        <v>0</v>
      </c>
    </row>
    <row r="135" spans="1:9" ht="15" x14ac:dyDescent="0.25">
      <c r="A135" s="247"/>
      <c r="B135" s="247"/>
      <c r="C135" s="252" t="s">
        <v>889</v>
      </c>
      <c r="D135" s="251" t="s">
        <v>890</v>
      </c>
      <c r="E135" s="251">
        <v>5</v>
      </c>
      <c r="F135" s="1"/>
      <c r="G135" s="255">
        <f t="shared" si="1"/>
        <v>0</v>
      </c>
    </row>
    <row r="136" spans="1:9" ht="15" x14ac:dyDescent="0.25">
      <c r="A136" s="247"/>
      <c r="B136" s="247"/>
      <c r="C136" s="252" t="s">
        <v>891</v>
      </c>
      <c r="D136" s="251" t="s">
        <v>801</v>
      </c>
      <c r="E136" s="1">
        <v>1</v>
      </c>
      <c r="F136" s="1"/>
      <c r="G136" s="255">
        <f t="shared" si="1"/>
        <v>0</v>
      </c>
    </row>
    <row r="137" spans="1:9" ht="15" x14ac:dyDescent="0.25">
      <c r="A137" s="247"/>
      <c r="B137" s="247"/>
      <c r="C137" s="252" t="s">
        <v>892</v>
      </c>
      <c r="D137" s="251" t="s">
        <v>801</v>
      </c>
      <c r="E137" s="1">
        <v>1</v>
      </c>
      <c r="F137" s="1"/>
      <c r="G137" s="255">
        <f t="shared" ref="G137:G138" si="2">F137*E137</f>
        <v>0</v>
      </c>
    </row>
    <row r="138" spans="1:9" ht="30" x14ac:dyDescent="0.25">
      <c r="A138" s="249"/>
      <c r="B138" s="250"/>
      <c r="C138" s="252" t="s">
        <v>3020</v>
      </c>
      <c r="D138" s="251" t="s">
        <v>801</v>
      </c>
      <c r="E138" s="247">
        <v>1</v>
      </c>
      <c r="F138" s="1"/>
      <c r="G138" s="255">
        <f t="shared" si="2"/>
        <v>0</v>
      </c>
      <c r="I138" s="823">
        <v>42424</v>
      </c>
    </row>
    <row r="139" spans="1:9" x14ac:dyDescent="0.2">
      <c r="A139" s="247"/>
      <c r="B139" s="247"/>
      <c r="C139" s="247"/>
      <c r="D139" s="247"/>
      <c r="E139" s="247"/>
      <c r="F139" s="1"/>
      <c r="G139" s="254"/>
    </row>
    <row r="140" spans="1:9" ht="14.25" x14ac:dyDescent="0.2">
      <c r="A140" s="175"/>
      <c r="B140" s="175"/>
      <c r="C140" s="257" t="s">
        <v>618</v>
      </c>
      <c r="D140" s="175"/>
      <c r="E140" s="175"/>
      <c r="F140" s="175"/>
      <c r="G140" s="258">
        <f>SUM(G6:G139)</f>
        <v>0</v>
      </c>
    </row>
    <row r="142" spans="1:9" ht="15" x14ac:dyDescent="0.25">
      <c r="A142" s="229" t="s">
        <v>541</v>
      </c>
      <c r="B142" s="230"/>
      <c r="C142" s="231" t="s">
        <v>695</v>
      </c>
      <c r="D142" s="232"/>
      <c r="E142" s="232"/>
      <c r="F142" s="233" t="s">
        <v>543</v>
      </c>
      <c r="G142" s="234"/>
    </row>
    <row r="143" spans="1:9" x14ac:dyDescent="0.2">
      <c r="A143" s="235" t="s">
        <v>696</v>
      </c>
      <c r="B143" s="236"/>
      <c r="C143" s="236"/>
      <c r="D143" s="236"/>
      <c r="E143" s="236"/>
      <c r="F143" s="236"/>
      <c r="G143" s="237"/>
    </row>
    <row r="144" spans="1:9" x14ac:dyDescent="0.2">
      <c r="A144" s="238" t="s">
        <v>697</v>
      </c>
      <c r="B144" s="239"/>
      <c r="C144" s="239"/>
      <c r="D144" s="239"/>
      <c r="E144" s="239"/>
      <c r="F144" s="239"/>
      <c r="G144" s="240"/>
    </row>
    <row r="145" spans="1:7" x14ac:dyDescent="0.2">
      <c r="A145" s="241" t="s">
        <v>546</v>
      </c>
      <c r="B145" s="241" t="s">
        <v>547</v>
      </c>
      <c r="C145" s="241" t="s">
        <v>548</v>
      </c>
      <c r="D145" s="241" t="s">
        <v>549</v>
      </c>
      <c r="E145" s="242" t="s">
        <v>111</v>
      </c>
      <c r="F145" s="243" t="s">
        <v>550</v>
      </c>
      <c r="G145" s="241" t="s">
        <v>551</v>
      </c>
    </row>
    <row r="146" spans="1:7" x14ac:dyDescent="0.2">
      <c r="A146" s="245"/>
      <c r="B146" s="245"/>
      <c r="C146" s="245"/>
      <c r="D146" s="245"/>
      <c r="E146" s="245"/>
      <c r="F146" s="266"/>
      <c r="G146" s="256"/>
    </row>
    <row r="147" spans="1:7" ht="15.75" x14ac:dyDescent="0.25">
      <c r="A147" s="249"/>
      <c r="B147" s="250">
        <v>751</v>
      </c>
      <c r="C147" s="267" t="s">
        <v>698</v>
      </c>
      <c r="D147" s="251"/>
      <c r="E147" s="247"/>
      <c r="F147" s="266"/>
      <c r="G147" s="683"/>
    </row>
    <row r="148" spans="1:7" ht="15" x14ac:dyDescent="0.25">
      <c r="A148" s="249">
        <v>1</v>
      </c>
      <c r="B148" s="250" t="s">
        <v>699</v>
      </c>
      <c r="C148" s="263" t="s">
        <v>554</v>
      </c>
      <c r="D148" s="251"/>
      <c r="E148" s="247"/>
      <c r="F148" s="266"/>
      <c r="G148" s="266"/>
    </row>
    <row r="149" spans="1:7" ht="15" x14ac:dyDescent="0.25">
      <c r="A149" s="249"/>
      <c r="B149" s="250"/>
      <c r="C149" s="263" t="s">
        <v>700</v>
      </c>
      <c r="D149" s="251"/>
      <c r="E149" s="247"/>
      <c r="F149" s="266"/>
      <c r="G149" s="266"/>
    </row>
    <row r="150" spans="1:7" ht="30" x14ac:dyDescent="0.25">
      <c r="A150" s="247"/>
      <c r="B150" s="247"/>
      <c r="C150" s="252" t="s">
        <v>701</v>
      </c>
      <c r="D150" s="251" t="s">
        <v>566</v>
      </c>
      <c r="E150" s="251">
        <v>1</v>
      </c>
      <c r="F150" s="1"/>
      <c r="G150" s="255">
        <f t="shared" ref="G150:G154" si="3">F150*E150</f>
        <v>0</v>
      </c>
    </row>
    <row r="151" spans="1:7" ht="15" x14ac:dyDescent="0.25">
      <c r="A151" s="247"/>
      <c r="B151" s="247"/>
      <c r="C151" s="252" t="s">
        <v>702</v>
      </c>
      <c r="D151" s="251" t="s">
        <v>557</v>
      </c>
      <c r="E151" s="251">
        <v>12</v>
      </c>
      <c r="F151" s="1"/>
      <c r="G151" s="255">
        <f t="shared" si="3"/>
        <v>0</v>
      </c>
    </row>
    <row r="152" spans="1:7" ht="15" x14ac:dyDescent="0.25">
      <c r="A152" s="247"/>
      <c r="B152" s="247"/>
      <c r="C152" s="252" t="s">
        <v>703</v>
      </c>
      <c r="D152" s="251" t="s">
        <v>566</v>
      </c>
      <c r="E152" s="251">
        <v>8</v>
      </c>
      <c r="F152" s="1"/>
      <c r="G152" s="255">
        <f t="shared" si="3"/>
        <v>0</v>
      </c>
    </row>
    <row r="153" spans="1:7" ht="15" x14ac:dyDescent="0.25">
      <c r="A153" s="247"/>
      <c r="B153" s="247"/>
      <c r="C153" s="252" t="s">
        <v>704</v>
      </c>
      <c r="D153" s="251" t="s">
        <v>557</v>
      </c>
      <c r="E153" s="251">
        <v>5</v>
      </c>
      <c r="F153" s="1"/>
      <c r="G153" s="255">
        <f t="shared" si="3"/>
        <v>0</v>
      </c>
    </row>
    <row r="154" spans="1:7" ht="15" x14ac:dyDescent="0.25">
      <c r="A154" s="247"/>
      <c r="B154" s="247"/>
      <c r="C154" s="252" t="s">
        <v>705</v>
      </c>
      <c r="D154" s="251" t="s">
        <v>566</v>
      </c>
      <c r="E154" s="251">
        <v>5</v>
      </c>
      <c r="F154" s="1"/>
      <c r="G154" s="255">
        <f t="shared" si="3"/>
        <v>0</v>
      </c>
    </row>
    <row r="155" spans="1:7" ht="15" x14ac:dyDescent="0.25">
      <c r="A155" s="249"/>
      <c r="B155" s="250"/>
      <c r="C155" s="263" t="s">
        <v>706</v>
      </c>
      <c r="D155" s="251"/>
      <c r="E155" s="247"/>
      <c r="F155" s="266"/>
      <c r="G155" s="266" t="s">
        <v>707</v>
      </c>
    </row>
    <row r="156" spans="1:7" ht="15" x14ac:dyDescent="0.25">
      <c r="A156" s="247"/>
      <c r="B156" s="247"/>
      <c r="C156" s="252" t="s">
        <v>708</v>
      </c>
      <c r="D156" s="251" t="s">
        <v>557</v>
      </c>
      <c r="E156" s="251">
        <v>30</v>
      </c>
      <c r="F156" s="1"/>
      <c r="G156" s="255">
        <f t="shared" ref="G156:G159" si="4">F156*E156</f>
        <v>0</v>
      </c>
    </row>
    <row r="157" spans="1:7" ht="15" x14ac:dyDescent="0.25">
      <c r="A157" s="247"/>
      <c r="B157" s="247"/>
      <c r="C157" s="252" t="s">
        <v>709</v>
      </c>
      <c r="D157" s="251" t="s">
        <v>562</v>
      </c>
      <c r="E157" s="251">
        <v>16</v>
      </c>
      <c r="F157" s="1"/>
      <c r="G157" s="255">
        <f t="shared" si="4"/>
        <v>0</v>
      </c>
    </row>
    <row r="158" spans="1:7" ht="15" x14ac:dyDescent="0.25">
      <c r="A158" s="247"/>
      <c r="B158" s="247"/>
      <c r="C158" s="252" t="s">
        <v>710</v>
      </c>
      <c r="D158" s="251" t="s">
        <v>685</v>
      </c>
      <c r="E158" s="251">
        <v>25</v>
      </c>
      <c r="F158" s="1"/>
      <c r="G158" s="255">
        <f t="shared" si="4"/>
        <v>0</v>
      </c>
    </row>
    <row r="159" spans="1:7" ht="15" x14ac:dyDescent="0.25">
      <c r="A159" s="247"/>
      <c r="B159" s="247"/>
      <c r="C159" s="252" t="s">
        <v>705</v>
      </c>
      <c r="D159" s="251" t="s">
        <v>566</v>
      </c>
      <c r="E159" s="251">
        <v>30</v>
      </c>
      <c r="F159" s="1"/>
      <c r="G159" s="255">
        <f t="shared" si="4"/>
        <v>0</v>
      </c>
    </row>
    <row r="160" spans="1:7" ht="15" x14ac:dyDescent="0.25">
      <c r="A160" s="249"/>
      <c r="B160" s="250"/>
      <c r="C160" s="263" t="s">
        <v>569</v>
      </c>
      <c r="D160" s="251"/>
      <c r="E160" s="247"/>
      <c r="F160" s="266"/>
      <c r="G160" s="266"/>
    </row>
    <row r="161" spans="1:7" ht="15" x14ac:dyDescent="0.25">
      <c r="A161" s="249"/>
      <c r="B161" s="250"/>
      <c r="C161" s="263" t="s">
        <v>700</v>
      </c>
      <c r="D161" s="251"/>
      <c r="E161" s="247"/>
      <c r="F161" s="266"/>
      <c r="G161" s="266"/>
    </row>
    <row r="162" spans="1:7" ht="30" x14ac:dyDescent="0.25">
      <c r="A162" s="247"/>
      <c r="B162" s="247"/>
      <c r="C162" s="252" t="s">
        <v>711</v>
      </c>
      <c r="D162" s="251" t="s">
        <v>566</v>
      </c>
      <c r="E162" s="251">
        <v>1</v>
      </c>
      <c r="F162" s="1"/>
      <c r="G162" s="255">
        <f t="shared" ref="G162:G166" si="5">F162*E162</f>
        <v>0</v>
      </c>
    </row>
    <row r="163" spans="1:7" ht="15" x14ac:dyDescent="0.25">
      <c r="A163" s="247"/>
      <c r="B163" s="247"/>
      <c r="C163" s="252" t="s">
        <v>712</v>
      </c>
      <c r="D163" s="251" t="s">
        <v>557</v>
      </c>
      <c r="E163" s="251">
        <v>8</v>
      </c>
      <c r="F163" s="1"/>
      <c r="G163" s="255">
        <f t="shared" si="5"/>
        <v>0</v>
      </c>
    </row>
    <row r="164" spans="1:7" ht="15" x14ac:dyDescent="0.25">
      <c r="A164" s="247"/>
      <c r="B164" s="247"/>
      <c r="C164" s="252" t="s">
        <v>713</v>
      </c>
      <c r="D164" s="251" t="s">
        <v>566</v>
      </c>
      <c r="E164" s="251">
        <v>6</v>
      </c>
      <c r="F164" s="1"/>
      <c r="G164" s="255">
        <f t="shared" si="5"/>
        <v>0</v>
      </c>
    </row>
    <row r="165" spans="1:7" ht="15" x14ac:dyDescent="0.25">
      <c r="A165" s="247"/>
      <c r="B165" s="247"/>
      <c r="C165" s="252" t="s">
        <v>704</v>
      </c>
      <c r="D165" s="251" t="s">
        <v>557</v>
      </c>
      <c r="E165" s="251">
        <v>2</v>
      </c>
      <c r="F165" s="1"/>
      <c r="G165" s="255">
        <f t="shared" si="5"/>
        <v>0</v>
      </c>
    </row>
    <row r="166" spans="1:7" ht="15" x14ac:dyDescent="0.25">
      <c r="A166" s="247"/>
      <c r="B166" s="247"/>
      <c r="C166" s="252" t="s">
        <v>705</v>
      </c>
      <c r="D166" s="251" t="s">
        <v>566</v>
      </c>
      <c r="E166" s="251">
        <v>20</v>
      </c>
      <c r="F166" s="1"/>
      <c r="G166" s="255">
        <f t="shared" si="5"/>
        <v>0</v>
      </c>
    </row>
    <row r="167" spans="1:7" ht="15" x14ac:dyDescent="0.25">
      <c r="A167" s="249"/>
      <c r="B167" s="250"/>
      <c r="C167" s="263" t="s">
        <v>706</v>
      </c>
      <c r="D167" s="251"/>
      <c r="E167" s="247"/>
      <c r="F167" s="266"/>
      <c r="G167" s="266" t="s">
        <v>707</v>
      </c>
    </row>
    <row r="168" spans="1:7" ht="15" x14ac:dyDescent="0.25">
      <c r="A168" s="247"/>
      <c r="B168" s="247"/>
      <c r="C168" s="252" t="s">
        <v>714</v>
      </c>
      <c r="D168" s="251" t="s">
        <v>557</v>
      </c>
      <c r="E168" s="251">
        <v>40</v>
      </c>
      <c r="F168" s="1"/>
      <c r="G168" s="255">
        <f t="shared" ref="G168:G172" si="6">F168*E168</f>
        <v>0</v>
      </c>
    </row>
    <row r="169" spans="1:7" ht="15" x14ac:dyDescent="0.25">
      <c r="A169" s="247"/>
      <c r="B169" s="247"/>
      <c r="C169" s="252" t="s">
        <v>715</v>
      </c>
      <c r="D169" s="251" t="s">
        <v>562</v>
      </c>
      <c r="E169" s="251">
        <v>26</v>
      </c>
      <c r="F169" s="1"/>
      <c r="G169" s="255">
        <f t="shared" si="6"/>
        <v>0</v>
      </c>
    </row>
    <row r="170" spans="1:7" ht="15" x14ac:dyDescent="0.25">
      <c r="A170" s="247"/>
      <c r="B170" s="247"/>
      <c r="C170" s="252" t="s">
        <v>716</v>
      </c>
      <c r="D170" s="251" t="s">
        <v>557</v>
      </c>
      <c r="E170" s="251">
        <v>20</v>
      </c>
      <c r="F170" s="1"/>
      <c r="G170" s="255">
        <f t="shared" si="6"/>
        <v>0</v>
      </c>
    </row>
    <row r="171" spans="1:7" ht="15" x14ac:dyDescent="0.25">
      <c r="A171" s="247"/>
      <c r="B171" s="247"/>
      <c r="C171" s="252" t="s">
        <v>717</v>
      </c>
      <c r="D171" s="251" t="s">
        <v>562</v>
      </c>
      <c r="E171" s="251">
        <v>3</v>
      </c>
      <c r="F171" s="1"/>
      <c r="G171" s="255">
        <f t="shared" si="6"/>
        <v>0</v>
      </c>
    </row>
    <row r="172" spans="1:7" ht="15" x14ac:dyDescent="0.25">
      <c r="A172" s="247"/>
      <c r="B172" s="247"/>
      <c r="C172" s="252" t="s">
        <v>705</v>
      </c>
      <c r="D172" s="251" t="s">
        <v>566</v>
      </c>
      <c r="E172" s="251">
        <v>50</v>
      </c>
      <c r="F172" s="1"/>
      <c r="G172" s="255">
        <f t="shared" si="6"/>
        <v>0</v>
      </c>
    </row>
    <row r="173" spans="1:7" ht="15" x14ac:dyDescent="0.25">
      <c r="A173" s="249"/>
      <c r="B173" s="250"/>
      <c r="C173" s="263" t="s">
        <v>718</v>
      </c>
      <c r="D173" s="251"/>
      <c r="E173" s="247"/>
      <c r="F173" s="266"/>
      <c r="G173" s="266" t="s">
        <v>707</v>
      </c>
    </row>
    <row r="174" spans="1:7" ht="30" x14ac:dyDescent="0.25">
      <c r="A174" s="247"/>
      <c r="B174" s="247"/>
      <c r="C174" s="252" t="s">
        <v>719</v>
      </c>
      <c r="D174" s="251" t="s">
        <v>562</v>
      </c>
      <c r="E174" s="251">
        <v>1</v>
      </c>
      <c r="F174" s="1"/>
      <c r="G174" s="255">
        <f t="shared" ref="G174:G179" si="7">F174*E174</f>
        <v>0</v>
      </c>
    </row>
    <row r="175" spans="1:7" ht="15" x14ac:dyDescent="0.25">
      <c r="A175" s="247"/>
      <c r="B175" s="247"/>
      <c r="C175" s="252" t="s">
        <v>720</v>
      </c>
      <c r="D175" s="251" t="s">
        <v>562</v>
      </c>
      <c r="E175" s="251">
        <v>1</v>
      </c>
      <c r="F175" s="1"/>
      <c r="G175" s="255">
        <f t="shared" si="7"/>
        <v>0</v>
      </c>
    </row>
    <row r="176" spans="1:7" ht="15" x14ac:dyDescent="0.25">
      <c r="A176" s="247"/>
      <c r="B176" s="247"/>
      <c r="C176" s="252" t="s">
        <v>721</v>
      </c>
      <c r="D176" s="251" t="s">
        <v>562</v>
      </c>
      <c r="E176" s="251">
        <v>1</v>
      </c>
      <c r="F176" s="1"/>
      <c r="G176" s="255">
        <f t="shared" si="7"/>
        <v>0</v>
      </c>
    </row>
    <row r="177" spans="1:9" ht="15" x14ac:dyDescent="0.25">
      <c r="A177" s="247"/>
      <c r="B177" s="247"/>
      <c r="C177" s="252" t="s">
        <v>722</v>
      </c>
      <c r="D177" s="251" t="s">
        <v>557</v>
      </c>
      <c r="E177" s="251">
        <v>16</v>
      </c>
      <c r="F177" s="1"/>
      <c r="G177" s="255">
        <f t="shared" si="7"/>
        <v>0</v>
      </c>
    </row>
    <row r="178" spans="1:9" ht="15" x14ac:dyDescent="0.25">
      <c r="A178" s="247"/>
      <c r="B178" s="247"/>
      <c r="C178" s="252" t="s">
        <v>723</v>
      </c>
      <c r="D178" s="251" t="s">
        <v>557</v>
      </c>
      <c r="E178" s="251">
        <v>2</v>
      </c>
      <c r="F178" s="1"/>
      <c r="G178" s="255">
        <f t="shared" si="7"/>
        <v>0</v>
      </c>
    </row>
    <row r="179" spans="1:9" ht="15" x14ac:dyDescent="0.25">
      <c r="A179" s="247"/>
      <c r="B179" s="247"/>
      <c r="C179" s="252" t="s">
        <v>724</v>
      </c>
      <c r="D179" s="251" t="s">
        <v>557</v>
      </c>
      <c r="E179" s="251">
        <v>2</v>
      </c>
      <c r="F179" s="1"/>
      <c r="G179" s="255">
        <f t="shared" si="7"/>
        <v>0</v>
      </c>
    </row>
    <row r="180" spans="1:9" ht="15" x14ac:dyDescent="0.25">
      <c r="A180" s="247"/>
      <c r="B180" s="247"/>
      <c r="C180" s="252" t="s">
        <v>725</v>
      </c>
      <c r="D180" s="251" t="s">
        <v>562</v>
      </c>
      <c r="E180" s="251">
        <v>5</v>
      </c>
      <c r="F180" s="1"/>
      <c r="G180" s="255">
        <f>F180*E180</f>
        <v>0</v>
      </c>
    </row>
    <row r="181" spans="1:9" ht="15" x14ac:dyDescent="0.25">
      <c r="A181" s="247"/>
      <c r="B181" s="247"/>
      <c r="C181" s="783" t="s">
        <v>3017</v>
      </c>
      <c r="D181" s="251"/>
      <c r="E181" s="251"/>
      <c r="F181" s="1"/>
      <c r="G181" s="255"/>
    </row>
    <row r="182" spans="1:9" ht="15" x14ac:dyDescent="0.25">
      <c r="A182" s="247"/>
      <c r="B182" s="247"/>
      <c r="C182" s="252" t="s">
        <v>615</v>
      </c>
      <c r="D182" s="251" t="s">
        <v>616</v>
      </c>
      <c r="E182" s="251">
        <v>1</v>
      </c>
      <c r="F182" s="1"/>
      <c r="G182" s="255">
        <f t="shared" ref="G182:G187" si="8">F182*E182</f>
        <v>0</v>
      </c>
    </row>
    <row r="183" spans="1:9" ht="15" x14ac:dyDescent="0.25">
      <c r="A183" s="247"/>
      <c r="B183" s="247"/>
      <c r="C183" s="252" t="s">
        <v>879</v>
      </c>
      <c r="D183" s="251" t="s">
        <v>616</v>
      </c>
      <c r="E183" s="251">
        <v>1</v>
      </c>
      <c r="F183" s="1"/>
      <c r="G183" s="255">
        <f t="shared" si="8"/>
        <v>0</v>
      </c>
    </row>
    <row r="184" spans="1:9" ht="15" x14ac:dyDescent="0.25">
      <c r="A184" s="247"/>
      <c r="B184" s="247"/>
      <c r="C184" s="252"/>
      <c r="D184" s="251"/>
      <c r="E184" s="251"/>
      <c r="F184" s="1"/>
      <c r="G184" s="255"/>
    </row>
    <row r="185" spans="1:9" ht="15" x14ac:dyDescent="0.25">
      <c r="A185" s="247"/>
      <c r="B185" s="247"/>
      <c r="C185" s="252"/>
      <c r="D185" s="251"/>
      <c r="E185" s="251"/>
      <c r="F185" s="1"/>
      <c r="G185" s="255"/>
    </row>
    <row r="186" spans="1:9" ht="30" x14ac:dyDescent="0.25">
      <c r="A186" s="247"/>
      <c r="B186" s="247"/>
      <c r="C186" s="252" t="s">
        <v>3020</v>
      </c>
      <c r="D186" s="251" t="s">
        <v>801</v>
      </c>
      <c r="E186" s="251">
        <v>1</v>
      </c>
      <c r="F186" s="1"/>
      <c r="G186" s="255">
        <f t="shared" si="8"/>
        <v>0</v>
      </c>
      <c r="I186" s="823">
        <v>42424</v>
      </c>
    </row>
    <row r="187" spans="1:9" ht="15" x14ac:dyDescent="0.25">
      <c r="A187" s="249"/>
      <c r="B187" s="250"/>
      <c r="C187" s="252" t="s">
        <v>881</v>
      </c>
      <c r="D187" s="251" t="s">
        <v>801</v>
      </c>
      <c r="E187" s="251">
        <v>1</v>
      </c>
      <c r="F187" s="1"/>
      <c r="G187" s="255">
        <f t="shared" si="8"/>
        <v>0</v>
      </c>
    </row>
    <row r="188" spans="1:9" ht="14.25" x14ac:dyDescent="0.2">
      <c r="A188" s="175"/>
      <c r="B188" s="175"/>
      <c r="C188" s="257" t="s">
        <v>618</v>
      </c>
      <c r="D188" s="175"/>
      <c r="E188" s="175"/>
      <c r="F188" s="175"/>
      <c r="G188" s="258">
        <f>SUM(G147:G187)</f>
        <v>0</v>
      </c>
    </row>
    <row r="190" spans="1:9" x14ac:dyDescent="0.2">
      <c r="C190" s="527" t="s">
        <v>2481</v>
      </c>
      <c r="G190" s="258">
        <f>G188+G140</f>
        <v>0</v>
      </c>
    </row>
  </sheetData>
  <pageMargins left="0.70866141732283472" right="0.70866141732283472" top="0.78740157480314965" bottom="0.78740157480314965" header="0.31496062992125984" footer="0.31496062992125984"/>
  <pageSetup paperSize="9" scale="86" fitToHeight="0" orientation="portrait" blackAndWhite="1" r:id="rId1"/>
  <headerFooter>
    <oddHeader>&amp;A</oddHeader>
    <oddFooter>Stránka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DA440"/>
  <sheetViews>
    <sheetView topLeftCell="A367" workbookViewId="0">
      <selection activeCell="A212" sqref="A212:G212"/>
    </sheetView>
  </sheetViews>
  <sheetFormatPr defaultColWidth="9.140625" defaultRowHeight="12.75" x14ac:dyDescent="0.2"/>
  <cols>
    <col min="1" max="1" width="3.85546875" style="448" customWidth="1"/>
    <col min="2" max="2" width="12" style="448" customWidth="1"/>
    <col min="3" max="3" width="40.42578125" style="448" customWidth="1"/>
    <col min="4" max="4" width="5.5703125" style="448" customWidth="1"/>
    <col min="5" max="5" width="8.5703125" style="460" customWidth="1"/>
    <col min="6" max="6" width="9.85546875" style="448" customWidth="1"/>
    <col min="7" max="7" width="13.85546875" style="448" customWidth="1"/>
    <col min="8" max="256" width="9.140625" style="448"/>
    <col min="257" max="257" width="3.85546875" style="448" customWidth="1"/>
    <col min="258" max="258" width="12" style="448" customWidth="1"/>
    <col min="259" max="259" width="40.42578125" style="448" customWidth="1"/>
    <col min="260" max="260" width="5.5703125" style="448" customWidth="1"/>
    <col min="261" max="261" width="8.5703125" style="448" customWidth="1"/>
    <col min="262" max="262" width="9.85546875" style="448" customWidth="1"/>
    <col min="263" max="263" width="13.85546875" style="448" customWidth="1"/>
    <col min="264" max="512" width="9.140625" style="448"/>
    <col min="513" max="513" width="3.85546875" style="448" customWidth="1"/>
    <col min="514" max="514" width="12" style="448" customWidth="1"/>
    <col min="515" max="515" width="40.42578125" style="448" customWidth="1"/>
    <col min="516" max="516" width="5.5703125" style="448" customWidth="1"/>
    <col min="517" max="517" width="8.5703125" style="448" customWidth="1"/>
    <col min="518" max="518" width="9.85546875" style="448" customWidth="1"/>
    <col min="519" max="519" width="13.85546875" style="448" customWidth="1"/>
    <col min="520" max="768" width="9.140625" style="448"/>
    <col min="769" max="769" width="3.85546875" style="448" customWidth="1"/>
    <col min="770" max="770" width="12" style="448" customWidth="1"/>
    <col min="771" max="771" width="40.42578125" style="448" customWidth="1"/>
    <col min="772" max="772" width="5.5703125" style="448" customWidth="1"/>
    <col min="773" max="773" width="8.5703125" style="448" customWidth="1"/>
    <col min="774" max="774" width="9.85546875" style="448" customWidth="1"/>
    <col min="775" max="775" width="13.85546875" style="448" customWidth="1"/>
    <col min="776" max="1024" width="9.140625" style="448"/>
    <col min="1025" max="1025" width="3.85546875" style="448" customWidth="1"/>
    <col min="1026" max="1026" width="12" style="448" customWidth="1"/>
    <col min="1027" max="1027" width="40.42578125" style="448" customWidth="1"/>
    <col min="1028" max="1028" width="5.5703125" style="448" customWidth="1"/>
    <col min="1029" max="1029" width="8.5703125" style="448" customWidth="1"/>
    <col min="1030" max="1030" width="9.85546875" style="448" customWidth="1"/>
    <col min="1031" max="1031" width="13.85546875" style="448" customWidth="1"/>
    <col min="1032" max="1280" width="9.140625" style="448"/>
    <col min="1281" max="1281" width="3.85546875" style="448" customWidth="1"/>
    <col min="1282" max="1282" width="12" style="448" customWidth="1"/>
    <col min="1283" max="1283" width="40.42578125" style="448" customWidth="1"/>
    <col min="1284" max="1284" width="5.5703125" style="448" customWidth="1"/>
    <col min="1285" max="1285" width="8.5703125" style="448" customWidth="1"/>
    <col min="1286" max="1286" width="9.85546875" style="448" customWidth="1"/>
    <col min="1287" max="1287" width="13.85546875" style="448" customWidth="1"/>
    <col min="1288" max="1536" width="9.140625" style="448"/>
    <col min="1537" max="1537" width="3.85546875" style="448" customWidth="1"/>
    <col min="1538" max="1538" width="12" style="448" customWidth="1"/>
    <col min="1539" max="1539" width="40.42578125" style="448" customWidth="1"/>
    <col min="1540" max="1540" width="5.5703125" style="448" customWidth="1"/>
    <col min="1541" max="1541" width="8.5703125" style="448" customWidth="1"/>
    <col min="1542" max="1542" width="9.85546875" style="448" customWidth="1"/>
    <col min="1543" max="1543" width="13.85546875" style="448" customWidth="1"/>
    <col min="1544" max="1792" width="9.140625" style="448"/>
    <col min="1793" max="1793" width="3.85546875" style="448" customWidth="1"/>
    <col min="1794" max="1794" width="12" style="448" customWidth="1"/>
    <col min="1795" max="1795" width="40.42578125" style="448" customWidth="1"/>
    <col min="1796" max="1796" width="5.5703125" style="448" customWidth="1"/>
    <col min="1797" max="1797" width="8.5703125" style="448" customWidth="1"/>
    <col min="1798" max="1798" width="9.85546875" style="448" customWidth="1"/>
    <col min="1799" max="1799" width="13.85546875" style="448" customWidth="1"/>
    <col min="1800" max="2048" width="9.140625" style="448"/>
    <col min="2049" max="2049" width="3.85546875" style="448" customWidth="1"/>
    <col min="2050" max="2050" width="12" style="448" customWidth="1"/>
    <col min="2051" max="2051" width="40.42578125" style="448" customWidth="1"/>
    <col min="2052" max="2052" width="5.5703125" style="448" customWidth="1"/>
    <col min="2053" max="2053" width="8.5703125" style="448" customWidth="1"/>
    <col min="2054" max="2054" width="9.85546875" style="448" customWidth="1"/>
    <col min="2055" max="2055" width="13.85546875" style="448" customWidth="1"/>
    <col min="2056" max="2304" width="9.140625" style="448"/>
    <col min="2305" max="2305" width="3.85546875" style="448" customWidth="1"/>
    <col min="2306" max="2306" width="12" style="448" customWidth="1"/>
    <col min="2307" max="2307" width="40.42578125" style="448" customWidth="1"/>
    <col min="2308" max="2308" width="5.5703125" style="448" customWidth="1"/>
    <col min="2309" max="2309" width="8.5703125" style="448" customWidth="1"/>
    <col min="2310" max="2310" width="9.85546875" style="448" customWidth="1"/>
    <col min="2311" max="2311" width="13.85546875" style="448" customWidth="1"/>
    <col min="2312" max="2560" width="9.140625" style="448"/>
    <col min="2561" max="2561" width="3.85546875" style="448" customWidth="1"/>
    <col min="2562" max="2562" width="12" style="448" customWidth="1"/>
    <col min="2563" max="2563" width="40.42578125" style="448" customWidth="1"/>
    <col min="2564" max="2564" width="5.5703125" style="448" customWidth="1"/>
    <col min="2565" max="2565" width="8.5703125" style="448" customWidth="1"/>
    <col min="2566" max="2566" width="9.85546875" style="448" customWidth="1"/>
    <col min="2567" max="2567" width="13.85546875" style="448" customWidth="1"/>
    <col min="2568" max="2816" width="9.140625" style="448"/>
    <col min="2817" max="2817" width="3.85546875" style="448" customWidth="1"/>
    <col min="2818" max="2818" width="12" style="448" customWidth="1"/>
    <col min="2819" max="2819" width="40.42578125" style="448" customWidth="1"/>
    <col min="2820" max="2820" width="5.5703125" style="448" customWidth="1"/>
    <col min="2821" max="2821" width="8.5703125" style="448" customWidth="1"/>
    <col min="2822" max="2822" width="9.85546875" style="448" customWidth="1"/>
    <col min="2823" max="2823" width="13.85546875" style="448" customWidth="1"/>
    <col min="2824" max="3072" width="9.140625" style="448"/>
    <col min="3073" max="3073" width="3.85546875" style="448" customWidth="1"/>
    <col min="3074" max="3074" width="12" style="448" customWidth="1"/>
    <col min="3075" max="3075" width="40.42578125" style="448" customWidth="1"/>
    <col min="3076" max="3076" width="5.5703125" style="448" customWidth="1"/>
    <col min="3077" max="3077" width="8.5703125" style="448" customWidth="1"/>
    <col min="3078" max="3078" width="9.85546875" style="448" customWidth="1"/>
    <col min="3079" max="3079" width="13.85546875" style="448" customWidth="1"/>
    <col min="3080" max="3328" width="9.140625" style="448"/>
    <col min="3329" max="3329" width="3.85546875" style="448" customWidth="1"/>
    <col min="3330" max="3330" width="12" style="448" customWidth="1"/>
    <col min="3331" max="3331" width="40.42578125" style="448" customWidth="1"/>
    <col min="3332" max="3332" width="5.5703125" style="448" customWidth="1"/>
    <col min="3333" max="3333" width="8.5703125" style="448" customWidth="1"/>
    <col min="3334" max="3334" width="9.85546875" style="448" customWidth="1"/>
    <col min="3335" max="3335" width="13.85546875" style="448" customWidth="1"/>
    <col min="3336" max="3584" width="9.140625" style="448"/>
    <col min="3585" max="3585" width="3.85546875" style="448" customWidth="1"/>
    <col min="3586" max="3586" width="12" style="448" customWidth="1"/>
    <col min="3587" max="3587" width="40.42578125" style="448" customWidth="1"/>
    <col min="3588" max="3588" width="5.5703125" style="448" customWidth="1"/>
    <col min="3589" max="3589" width="8.5703125" style="448" customWidth="1"/>
    <col min="3590" max="3590" width="9.85546875" style="448" customWidth="1"/>
    <col min="3591" max="3591" width="13.85546875" style="448" customWidth="1"/>
    <col min="3592" max="3840" width="9.140625" style="448"/>
    <col min="3841" max="3841" width="3.85546875" style="448" customWidth="1"/>
    <col min="3842" max="3842" width="12" style="448" customWidth="1"/>
    <col min="3843" max="3843" width="40.42578125" style="448" customWidth="1"/>
    <col min="3844" max="3844" width="5.5703125" style="448" customWidth="1"/>
    <col min="3845" max="3845" width="8.5703125" style="448" customWidth="1"/>
    <col min="3846" max="3846" width="9.85546875" style="448" customWidth="1"/>
    <col min="3847" max="3847" width="13.85546875" style="448" customWidth="1"/>
    <col min="3848" max="4096" width="9.140625" style="448"/>
    <col min="4097" max="4097" width="3.85546875" style="448" customWidth="1"/>
    <col min="4098" max="4098" width="12" style="448" customWidth="1"/>
    <col min="4099" max="4099" width="40.42578125" style="448" customWidth="1"/>
    <col min="4100" max="4100" width="5.5703125" style="448" customWidth="1"/>
    <col min="4101" max="4101" width="8.5703125" style="448" customWidth="1"/>
    <col min="4102" max="4102" width="9.85546875" style="448" customWidth="1"/>
    <col min="4103" max="4103" width="13.85546875" style="448" customWidth="1"/>
    <col min="4104" max="4352" width="9.140625" style="448"/>
    <col min="4353" max="4353" width="3.85546875" style="448" customWidth="1"/>
    <col min="4354" max="4354" width="12" style="448" customWidth="1"/>
    <col min="4355" max="4355" width="40.42578125" style="448" customWidth="1"/>
    <col min="4356" max="4356" width="5.5703125" style="448" customWidth="1"/>
    <col min="4357" max="4357" width="8.5703125" style="448" customWidth="1"/>
    <col min="4358" max="4358" width="9.85546875" style="448" customWidth="1"/>
    <col min="4359" max="4359" width="13.85546875" style="448" customWidth="1"/>
    <col min="4360" max="4608" width="9.140625" style="448"/>
    <col min="4609" max="4609" width="3.85546875" style="448" customWidth="1"/>
    <col min="4610" max="4610" width="12" style="448" customWidth="1"/>
    <col min="4611" max="4611" width="40.42578125" style="448" customWidth="1"/>
    <col min="4612" max="4612" width="5.5703125" style="448" customWidth="1"/>
    <col min="4613" max="4613" width="8.5703125" style="448" customWidth="1"/>
    <col min="4614" max="4614" width="9.85546875" style="448" customWidth="1"/>
    <col min="4615" max="4615" width="13.85546875" style="448" customWidth="1"/>
    <col min="4616" max="4864" width="9.140625" style="448"/>
    <col min="4865" max="4865" width="3.85546875" style="448" customWidth="1"/>
    <col min="4866" max="4866" width="12" style="448" customWidth="1"/>
    <col min="4867" max="4867" width="40.42578125" style="448" customWidth="1"/>
    <col min="4868" max="4868" width="5.5703125" style="448" customWidth="1"/>
    <col min="4869" max="4869" width="8.5703125" style="448" customWidth="1"/>
    <col min="4870" max="4870" width="9.85546875" style="448" customWidth="1"/>
    <col min="4871" max="4871" width="13.85546875" style="448" customWidth="1"/>
    <col min="4872" max="5120" width="9.140625" style="448"/>
    <col min="5121" max="5121" width="3.85546875" style="448" customWidth="1"/>
    <col min="5122" max="5122" width="12" style="448" customWidth="1"/>
    <col min="5123" max="5123" width="40.42578125" style="448" customWidth="1"/>
    <col min="5124" max="5124" width="5.5703125" style="448" customWidth="1"/>
    <col min="5125" max="5125" width="8.5703125" style="448" customWidth="1"/>
    <col min="5126" max="5126" width="9.85546875" style="448" customWidth="1"/>
    <col min="5127" max="5127" width="13.85546875" style="448" customWidth="1"/>
    <col min="5128" max="5376" width="9.140625" style="448"/>
    <col min="5377" max="5377" width="3.85546875" style="448" customWidth="1"/>
    <col min="5378" max="5378" width="12" style="448" customWidth="1"/>
    <col min="5379" max="5379" width="40.42578125" style="448" customWidth="1"/>
    <col min="5380" max="5380" width="5.5703125" style="448" customWidth="1"/>
    <col min="5381" max="5381" width="8.5703125" style="448" customWidth="1"/>
    <col min="5382" max="5382" width="9.85546875" style="448" customWidth="1"/>
    <col min="5383" max="5383" width="13.85546875" style="448" customWidth="1"/>
    <col min="5384" max="5632" width="9.140625" style="448"/>
    <col min="5633" max="5633" width="3.85546875" style="448" customWidth="1"/>
    <col min="5634" max="5634" width="12" style="448" customWidth="1"/>
    <col min="5635" max="5635" width="40.42578125" style="448" customWidth="1"/>
    <col min="5636" max="5636" width="5.5703125" style="448" customWidth="1"/>
    <col min="5637" max="5637" width="8.5703125" style="448" customWidth="1"/>
    <col min="5638" max="5638" width="9.85546875" style="448" customWidth="1"/>
    <col min="5639" max="5639" width="13.85546875" style="448" customWidth="1"/>
    <col min="5640" max="5888" width="9.140625" style="448"/>
    <col min="5889" max="5889" width="3.85546875" style="448" customWidth="1"/>
    <col min="5890" max="5890" width="12" style="448" customWidth="1"/>
    <col min="5891" max="5891" width="40.42578125" style="448" customWidth="1"/>
    <col min="5892" max="5892" width="5.5703125" style="448" customWidth="1"/>
    <col min="5893" max="5893" width="8.5703125" style="448" customWidth="1"/>
    <col min="5894" max="5894" width="9.85546875" style="448" customWidth="1"/>
    <col min="5895" max="5895" width="13.85546875" style="448" customWidth="1"/>
    <col min="5896" max="6144" width="9.140625" style="448"/>
    <col min="6145" max="6145" width="3.85546875" style="448" customWidth="1"/>
    <col min="6146" max="6146" width="12" style="448" customWidth="1"/>
    <col min="6147" max="6147" width="40.42578125" style="448" customWidth="1"/>
    <col min="6148" max="6148" width="5.5703125" style="448" customWidth="1"/>
    <col min="6149" max="6149" width="8.5703125" style="448" customWidth="1"/>
    <col min="6150" max="6150" width="9.85546875" style="448" customWidth="1"/>
    <col min="6151" max="6151" width="13.85546875" style="448" customWidth="1"/>
    <col min="6152" max="6400" width="9.140625" style="448"/>
    <col min="6401" max="6401" width="3.85546875" style="448" customWidth="1"/>
    <col min="6402" max="6402" width="12" style="448" customWidth="1"/>
    <col min="6403" max="6403" width="40.42578125" style="448" customWidth="1"/>
    <col min="6404" max="6404" width="5.5703125" style="448" customWidth="1"/>
    <col min="6405" max="6405" width="8.5703125" style="448" customWidth="1"/>
    <col min="6406" max="6406" width="9.85546875" style="448" customWidth="1"/>
    <col min="6407" max="6407" width="13.85546875" style="448" customWidth="1"/>
    <col min="6408" max="6656" width="9.140625" style="448"/>
    <col min="6657" max="6657" width="3.85546875" style="448" customWidth="1"/>
    <col min="6658" max="6658" width="12" style="448" customWidth="1"/>
    <col min="6659" max="6659" width="40.42578125" style="448" customWidth="1"/>
    <col min="6660" max="6660" width="5.5703125" style="448" customWidth="1"/>
    <col min="6661" max="6661" width="8.5703125" style="448" customWidth="1"/>
    <col min="6662" max="6662" width="9.85546875" style="448" customWidth="1"/>
    <col min="6663" max="6663" width="13.85546875" style="448" customWidth="1"/>
    <col min="6664" max="6912" width="9.140625" style="448"/>
    <col min="6913" max="6913" width="3.85546875" style="448" customWidth="1"/>
    <col min="6914" max="6914" width="12" style="448" customWidth="1"/>
    <col min="6915" max="6915" width="40.42578125" style="448" customWidth="1"/>
    <col min="6916" max="6916" width="5.5703125" style="448" customWidth="1"/>
    <col min="6917" max="6917" width="8.5703125" style="448" customWidth="1"/>
    <col min="6918" max="6918" width="9.85546875" style="448" customWidth="1"/>
    <col min="6919" max="6919" width="13.85546875" style="448" customWidth="1"/>
    <col min="6920" max="7168" width="9.140625" style="448"/>
    <col min="7169" max="7169" width="3.85546875" style="448" customWidth="1"/>
    <col min="7170" max="7170" width="12" style="448" customWidth="1"/>
    <col min="7171" max="7171" width="40.42578125" style="448" customWidth="1"/>
    <col min="7172" max="7172" width="5.5703125" style="448" customWidth="1"/>
    <col min="7173" max="7173" width="8.5703125" style="448" customWidth="1"/>
    <col min="7174" max="7174" width="9.85546875" style="448" customWidth="1"/>
    <col min="7175" max="7175" width="13.85546875" style="448" customWidth="1"/>
    <col min="7176" max="7424" width="9.140625" style="448"/>
    <col min="7425" max="7425" width="3.85546875" style="448" customWidth="1"/>
    <col min="7426" max="7426" width="12" style="448" customWidth="1"/>
    <col min="7427" max="7427" width="40.42578125" style="448" customWidth="1"/>
    <col min="7428" max="7428" width="5.5703125" style="448" customWidth="1"/>
    <col min="7429" max="7429" width="8.5703125" style="448" customWidth="1"/>
    <col min="7430" max="7430" width="9.85546875" style="448" customWidth="1"/>
    <col min="7431" max="7431" width="13.85546875" style="448" customWidth="1"/>
    <col min="7432" max="7680" width="9.140625" style="448"/>
    <col min="7681" max="7681" width="3.85546875" style="448" customWidth="1"/>
    <col min="7682" max="7682" width="12" style="448" customWidth="1"/>
    <col min="7683" max="7683" width="40.42578125" style="448" customWidth="1"/>
    <col min="7684" max="7684" width="5.5703125" style="448" customWidth="1"/>
    <col min="7685" max="7685" width="8.5703125" style="448" customWidth="1"/>
    <col min="7686" max="7686" width="9.85546875" style="448" customWidth="1"/>
    <col min="7687" max="7687" width="13.85546875" style="448" customWidth="1"/>
    <col min="7688" max="7936" width="9.140625" style="448"/>
    <col min="7937" max="7937" width="3.85546875" style="448" customWidth="1"/>
    <col min="7938" max="7938" width="12" style="448" customWidth="1"/>
    <col min="7939" max="7939" width="40.42578125" style="448" customWidth="1"/>
    <col min="7940" max="7940" width="5.5703125" style="448" customWidth="1"/>
    <col min="7941" max="7941" width="8.5703125" style="448" customWidth="1"/>
    <col min="7942" max="7942" width="9.85546875" style="448" customWidth="1"/>
    <col min="7943" max="7943" width="13.85546875" style="448" customWidth="1"/>
    <col min="7944" max="8192" width="9.140625" style="448"/>
    <col min="8193" max="8193" width="3.85546875" style="448" customWidth="1"/>
    <col min="8194" max="8194" width="12" style="448" customWidth="1"/>
    <col min="8195" max="8195" width="40.42578125" style="448" customWidth="1"/>
    <col min="8196" max="8196" width="5.5703125" style="448" customWidth="1"/>
    <col min="8197" max="8197" width="8.5703125" style="448" customWidth="1"/>
    <col min="8198" max="8198" width="9.85546875" style="448" customWidth="1"/>
    <col min="8199" max="8199" width="13.85546875" style="448" customWidth="1"/>
    <col min="8200" max="8448" width="9.140625" style="448"/>
    <col min="8449" max="8449" width="3.85546875" style="448" customWidth="1"/>
    <col min="8450" max="8450" width="12" style="448" customWidth="1"/>
    <col min="8451" max="8451" width="40.42578125" style="448" customWidth="1"/>
    <col min="8452" max="8452" width="5.5703125" style="448" customWidth="1"/>
    <col min="8453" max="8453" width="8.5703125" style="448" customWidth="1"/>
    <col min="8454" max="8454" width="9.85546875" style="448" customWidth="1"/>
    <col min="8455" max="8455" width="13.85546875" style="448" customWidth="1"/>
    <col min="8456" max="8704" width="9.140625" style="448"/>
    <col min="8705" max="8705" width="3.85546875" style="448" customWidth="1"/>
    <col min="8706" max="8706" width="12" style="448" customWidth="1"/>
    <col min="8707" max="8707" width="40.42578125" style="448" customWidth="1"/>
    <col min="8708" max="8708" width="5.5703125" style="448" customWidth="1"/>
    <col min="8709" max="8709" width="8.5703125" style="448" customWidth="1"/>
    <col min="8710" max="8710" width="9.85546875" style="448" customWidth="1"/>
    <col min="8711" max="8711" width="13.85546875" style="448" customWidth="1"/>
    <col min="8712" max="8960" width="9.140625" style="448"/>
    <col min="8961" max="8961" width="3.85546875" style="448" customWidth="1"/>
    <col min="8962" max="8962" width="12" style="448" customWidth="1"/>
    <col min="8963" max="8963" width="40.42578125" style="448" customWidth="1"/>
    <col min="8964" max="8964" width="5.5703125" style="448" customWidth="1"/>
    <col min="8965" max="8965" width="8.5703125" style="448" customWidth="1"/>
    <col min="8966" max="8966" width="9.85546875" style="448" customWidth="1"/>
    <col min="8967" max="8967" width="13.85546875" style="448" customWidth="1"/>
    <col min="8968" max="9216" width="9.140625" style="448"/>
    <col min="9217" max="9217" width="3.85546875" style="448" customWidth="1"/>
    <col min="9218" max="9218" width="12" style="448" customWidth="1"/>
    <col min="9219" max="9219" width="40.42578125" style="448" customWidth="1"/>
    <col min="9220" max="9220" width="5.5703125" style="448" customWidth="1"/>
    <col min="9221" max="9221" width="8.5703125" style="448" customWidth="1"/>
    <col min="9222" max="9222" width="9.85546875" style="448" customWidth="1"/>
    <col min="9223" max="9223" width="13.85546875" style="448" customWidth="1"/>
    <col min="9224" max="9472" width="9.140625" style="448"/>
    <col min="9473" max="9473" width="3.85546875" style="448" customWidth="1"/>
    <col min="9474" max="9474" width="12" style="448" customWidth="1"/>
    <col min="9475" max="9475" width="40.42578125" style="448" customWidth="1"/>
    <col min="9476" max="9476" width="5.5703125" style="448" customWidth="1"/>
    <col min="9477" max="9477" width="8.5703125" style="448" customWidth="1"/>
    <col min="9478" max="9478" width="9.85546875" style="448" customWidth="1"/>
    <col min="9479" max="9479" width="13.85546875" style="448" customWidth="1"/>
    <col min="9480" max="9728" width="9.140625" style="448"/>
    <col min="9729" max="9729" width="3.85546875" style="448" customWidth="1"/>
    <col min="9730" max="9730" width="12" style="448" customWidth="1"/>
    <col min="9731" max="9731" width="40.42578125" style="448" customWidth="1"/>
    <col min="9732" max="9732" width="5.5703125" style="448" customWidth="1"/>
    <col min="9733" max="9733" width="8.5703125" style="448" customWidth="1"/>
    <col min="9734" max="9734" width="9.85546875" style="448" customWidth="1"/>
    <col min="9735" max="9735" width="13.85546875" style="448" customWidth="1"/>
    <col min="9736" max="9984" width="9.140625" style="448"/>
    <col min="9985" max="9985" width="3.85546875" style="448" customWidth="1"/>
    <col min="9986" max="9986" width="12" style="448" customWidth="1"/>
    <col min="9987" max="9987" width="40.42578125" style="448" customWidth="1"/>
    <col min="9988" max="9988" width="5.5703125" style="448" customWidth="1"/>
    <col min="9989" max="9989" width="8.5703125" style="448" customWidth="1"/>
    <col min="9990" max="9990" width="9.85546875" style="448" customWidth="1"/>
    <col min="9991" max="9991" width="13.85546875" style="448" customWidth="1"/>
    <col min="9992" max="10240" width="9.140625" style="448"/>
    <col min="10241" max="10241" width="3.85546875" style="448" customWidth="1"/>
    <col min="10242" max="10242" width="12" style="448" customWidth="1"/>
    <col min="10243" max="10243" width="40.42578125" style="448" customWidth="1"/>
    <col min="10244" max="10244" width="5.5703125" style="448" customWidth="1"/>
    <col min="10245" max="10245" width="8.5703125" style="448" customWidth="1"/>
    <col min="10246" max="10246" width="9.85546875" style="448" customWidth="1"/>
    <col min="10247" max="10247" width="13.85546875" style="448" customWidth="1"/>
    <col min="10248" max="10496" width="9.140625" style="448"/>
    <col min="10497" max="10497" width="3.85546875" style="448" customWidth="1"/>
    <col min="10498" max="10498" width="12" style="448" customWidth="1"/>
    <col min="10499" max="10499" width="40.42578125" style="448" customWidth="1"/>
    <col min="10500" max="10500" width="5.5703125" style="448" customWidth="1"/>
    <col min="10501" max="10501" width="8.5703125" style="448" customWidth="1"/>
    <col min="10502" max="10502" width="9.85546875" style="448" customWidth="1"/>
    <col min="10503" max="10503" width="13.85546875" style="448" customWidth="1"/>
    <col min="10504" max="10752" width="9.140625" style="448"/>
    <col min="10753" max="10753" width="3.85546875" style="448" customWidth="1"/>
    <col min="10754" max="10754" width="12" style="448" customWidth="1"/>
    <col min="10755" max="10755" width="40.42578125" style="448" customWidth="1"/>
    <col min="10756" max="10756" width="5.5703125" style="448" customWidth="1"/>
    <col min="10757" max="10757" width="8.5703125" style="448" customWidth="1"/>
    <col min="10758" max="10758" width="9.85546875" style="448" customWidth="1"/>
    <col min="10759" max="10759" width="13.85546875" style="448" customWidth="1"/>
    <col min="10760" max="11008" width="9.140625" style="448"/>
    <col min="11009" max="11009" width="3.85546875" style="448" customWidth="1"/>
    <col min="11010" max="11010" width="12" style="448" customWidth="1"/>
    <col min="11011" max="11011" width="40.42578125" style="448" customWidth="1"/>
    <col min="11012" max="11012" width="5.5703125" style="448" customWidth="1"/>
    <col min="11013" max="11013" width="8.5703125" style="448" customWidth="1"/>
    <col min="11014" max="11014" width="9.85546875" style="448" customWidth="1"/>
    <col min="11015" max="11015" width="13.85546875" style="448" customWidth="1"/>
    <col min="11016" max="11264" width="9.140625" style="448"/>
    <col min="11265" max="11265" width="3.85546875" style="448" customWidth="1"/>
    <col min="11266" max="11266" width="12" style="448" customWidth="1"/>
    <col min="11267" max="11267" width="40.42578125" style="448" customWidth="1"/>
    <col min="11268" max="11268" width="5.5703125" style="448" customWidth="1"/>
    <col min="11269" max="11269" width="8.5703125" style="448" customWidth="1"/>
    <col min="11270" max="11270" width="9.85546875" style="448" customWidth="1"/>
    <col min="11271" max="11271" width="13.85546875" style="448" customWidth="1"/>
    <col min="11272" max="11520" width="9.140625" style="448"/>
    <col min="11521" max="11521" width="3.85546875" style="448" customWidth="1"/>
    <col min="11522" max="11522" width="12" style="448" customWidth="1"/>
    <col min="11523" max="11523" width="40.42578125" style="448" customWidth="1"/>
    <col min="11524" max="11524" width="5.5703125" style="448" customWidth="1"/>
    <col min="11525" max="11525" width="8.5703125" style="448" customWidth="1"/>
    <col min="11526" max="11526" width="9.85546875" style="448" customWidth="1"/>
    <col min="11527" max="11527" width="13.85546875" style="448" customWidth="1"/>
    <col min="11528" max="11776" width="9.140625" style="448"/>
    <col min="11777" max="11777" width="3.85546875" style="448" customWidth="1"/>
    <col min="11778" max="11778" width="12" style="448" customWidth="1"/>
    <col min="11779" max="11779" width="40.42578125" style="448" customWidth="1"/>
    <col min="11780" max="11780" width="5.5703125" style="448" customWidth="1"/>
    <col min="11781" max="11781" width="8.5703125" style="448" customWidth="1"/>
    <col min="11782" max="11782" width="9.85546875" style="448" customWidth="1"/>
    <col min="11783" max="11783" width="13.85546875" style="448" customWidth="1"/>
    <col min="11784" max="12032" width="9.140625" style="448"/>
    <col min="12033" max="12033" width="3.85546875" style="448" customWidth="1"/>
    <col min="12034" max="12034" width="12" style="448" customWidth="1"/>
    <col min="12035" max="12035" width="40.42578125" style="448" customWidth="1"/>
    <col min="12036" max="12036" width="5.5703125" style="448" customWidth="1"/>
    <col min="12037" max="12037" width="8.5703125" style="448" customWidth="1"/>
    <col min="12038" max="12038" width="9.85546875" style="448" customWidth="1"/>
    <col min="12039" max="12039" width="13.85546875" style="448" customWidth="1"/>
    <col min="12040" max="12288" width="9.140625" style="448"/>
    <col min="12289" max="12289" width="3.85546875" style="448" customWidth="1"/>
    <col min="12290" max="12290" width="12" style="448" customWidth="1"/>
    <col min="12291" max="12291" width="40.42578125" style="448" customWidth="1"/>
    <col min="12292" max="12292" width="5.5703125" style="448" customWidth="1"/>
    <col min="12293" max="12293" width="8.5703125" style="448" customWidth="1"/>
    <col min="12294" max="12294" width="9.85546875" style="448" customWidth="1"/>
    <col min="12295" max="12295" width="13.85546875" style="448" customWidth="1"/>
    <col min="12296" max="12544" width="9.140625" style="448"/>
    <col min="12545" max="12545" width="3.85546875" style="448" customWidth="1"/>
    <col min="12546" max="12546" width="12" style="448" customWidth="1"/>
    <col min="12547" max="12547" width="40.42578125" style="448" customWidth="1"/>
    <col min="12548" max="12548" width="5.5703125" style="448" customWidth="1"/>
    <col min="12549" max="12549" width="8.5703125" style="448" customWidth="1"/>
    <col min="12550" max="12550" width="9.85546875" style="448" customWidth="1"/>
    <col min="12551" max="12551" width="13.85546875" style="448" customWidth="1"/>
    <col min="12552" max="12800" width="9.140625" style="448"/>
    <col min="12801" max="12801" width="3.85546875" style="448" customWidth="1"/>
    <col min="12802" max="12802" width="12" style="448" customWidth="1"/>
    <col min="12803" max="12803" width="40.42578125" style="448" customWidth="1"/>
    <col min="12804" max="12804" width="5.5703125" style="448" customWidth="1"/>
    <col min="12805" max="12805" width="8.5703125" style="448" customWidth="1"/>
    <col min="12806" max="12806" width="9.85546875" style="448" customWidth="1"/>
    <col min="12807" max="12807" width="13.85546875" style="448" customWidth="1"/>
    <col min="12808" max="13056" width="9.140625" style="448"/>
    <col min="13057" max="13057" width="3.85546875" style="448" customWidth="1"/>
    <col min="13058" max="13058" width="12" style="448" customWidth="1"/>
    <col min="13059" max="13059" width="40.42578125" style="448" customWidth="1"/>
    <col min="13060" max="13060" width="5.5703125" style="448" customWidth="1"/>
    <col min="13061" max="13061" width="8.5703125" style="448" customWidth="1"/>
    <col min="13062" max="13062" width="9.85546875" style="448" customWidth="1"/>
    <col min="13063" max="13063" width="13.85546875" style="448" customWidth="1"/>
    <col min="13064" max="13312" width="9.140625" style="448"/>
    <col min="13313" max="13313" width="3.85546875" style="448" customWidth="1"/>
    <col min="13314" max="13314" width="12" style="448" customWidth="1"/>
    <col min="13315" max="13315" width="40.42578125" style="448" customWidth="1"/>
    <col min="13316" max="13316" width="5.5703125" style="448" customWidth="1"/>
    <col min="13317" max="13317" width="8.5703125" style="448" customWidth="1"/>
    <col min="13318" max="13318" width="9.85546875" style="448" customWidth="1"/>
    <col min="13319" max="13319" width="13.85546875" style="448" customWidth="1"/>
    <col min="13320" max="13568" width="9.140625" style="448"/>
    <col min="13569" max="13569" width="3.85546875" style="448" customWidth="1"/>
    <col min="13570" max="13570" width="12" style="448" customWidth="1"/>
    <col min="13571" max="13571" width="40.42578125" style="448" customWidth="1"/>
    <col min="13572" max="13572" width="5.5703125" style="448" customWidth="1"/>
    <col min="13573" max="13573" width="8.5703125" style="448" customWidth="1"/>
    <col min="13574" max="13574" width="9.85546875" style="448" customWidth="1"/>
    <col min="13575" max="13575" width="13.85546875" style="448" customWidth="1"/>
    <col min="13576" max="13824" width="9.140625" style="448"/>
    <col min="13825" max="13825" width="3.85546875" style="448" customWidth="1"/>
    <col min="13826" max="13826" width="12" style="448" customWidth="1"/>
    <col min="13827" max="13827" width="40.42578125" style="448" customWidth="1"/>
    <col min="13828" max="13828" width="5.5703125" style="448" customWidth="1"/>
    <col min="13829" max="13829" width="8.5703125" style="448" customWidth="1"/>
    <col min="13830" max="13830" width="9.85546875" style="448" customWidth="1"/>
    <col min="13831" max="13831" width="13.85546875" style="448" customWidth="1"/>
    <col min="13832" max="14080" width="9.140625" style="448"/>
    <col min="14081" max="14081" width="3.85546875" style="448" customWidth="1"/>
    <col min="14082" max="14082" width="12" style="448" customWidth="1"/>
    <col min="14083" max="14083" width="40.42578125" style="448" customWidth="1"/>
    <col min="14084" max="14084" width="5.5703125" style="448" customWidth="1"/>
    <col min="14085" max="14085" width="8.5703125" style="448" customWidth="1"/>
    <col min="14086" max="14086" width="9.85546875" style="448" customWidth="1"/>
    <col min="14087" max="14087" width="13.85546875" style="448" customWidth="1"/>
    <col min="14088" max="14336" width="9.140625" style="448"/>
    <col min="14337" max="14337" width="3.85546875" style="448" customWidth="1"/>
    <col min="14338" max="14338" width="12" style="448" customWidth="1"/>
    <col min="14339" max="14339" width="40.42578125" style="448" customWidth="1"/>
    <col min="14340" max="14340" width="5.5703125" style="448" customWidth="1"/>
    <col min="14341" max="14341" width="8.5703125" style="448" customWidth="1"/>
    <col min="14342" max="14342" width="9.85546875" style="448" customWidth="1"/>
    <col min="14343" max="14343" width="13.85546875" style="448" customWidth="1"/>
    <col min="14344" max="14592" width="9.140625" style="448"/>
    <col min="14593" max="14593" width="3.85546875" style="448" customWidth="1"/>
    <col min="14594" max="14594" width="12" style="448" customWidth="1"/>
    <col min="14595" max="14595" width="40.42578125" style="448" customWidth="1"/>
    <col min="14596" max="14596" width="5.5703125" style="448" customWidth="1"/>
    <col min="14597" max="14597" width="8.5703125" style="448" customWidth="1"/>
    <col min="14598" max="14598" width="9.85546875" style="448" customWidth="1"/>
    <col min="14599" max="14599" width="13.85546875" style="448" customWidth="1"/>
    <col min="14600" max="14848" width="9.140625" style="448"/>
    <col min="14849" max="14849" width="3.85546875" style="448" customWidth="1"/>
    <col min="14850" max="14850" width="12" style="448" customWidth="1"/>
    <col min="14851" max="14851" width="40.42578125" style="448" customWidth="1"/>
    <col min="14852" max="14852" width="5.5703125" style="448" customWidth="1"/>
    <col min="14853" max="14853" width="8.5703125" style="448" customWidth="1"/>
    <col min="14854" max="14854" width="9.85546875" style="448" customWidth="1"/>
    <col min="14855" max="14855" width="13.85546875" style="448" customWidth="1"/>
    <col min="14856" max="15104" width="9.140625" style="448"/>
    <col min="15105" max="15105" width="3.85546875" style="448" customWidth="1"/>
    <col min="15106" max="15106" width="12" style="448" customWidth="1"/>
    <col min="15107" max="15107" width="40.42578125" style="448" customWidth="1"/>
    <col min="15108" max="15108" width="5.5703125" style="448" customWidth="1"/>
    <col min="15109" max="15109" width="8.5703125" style="448" customWidth="1"/>
    <col min="15110" max="15110" width="9.85546875" style="448" customWidth="1"/>
    <col min="15111" max="15111" width="13.85546875" style="448" customWidth="1"/>
    <col min="15112" max="15360" width="9.140625" style="448"/>
    <col min="15361" max="15361" width="3.85546875" style="448" customWidth="1"/>
    <col min="15362" max="15362" width="12" style="448" customWidth="1"/>
    <col min="15363" max="15363" width="40.42578125" style="448" customWidth="1"/>
    <col min="15364" max="15364" width="5.5703125" style="448" customWidth="1"/>
    <col min="15365" max="15365" width="8.5703125" style="448" customWidth="1"/>
    <col min="15366" max="15366" width="9.85546875" style="448" customWidth="1"/>
    <col min="15367" max="15367" width="13.85546875" style="448" customWidth="1"/>
    <col min="15368" max="15616" width="9.140625" style="448"/>
    <col min="15617" max="15617" width="3.85546875" style="448" customWidth="1"/>
    <col min="15618" max="15618" width="12" style="448" customWidth="1"/>
    <col min="15619" max="15619" width="40.42578125" style="448" customWidth="1"/>
    <col min="15620" max="15620" width="5.5703125" style="448" customWidth="1"/>
    <col min="15621" max="15621" width="8.5703125" style="448" customWidth="1"/>
    <col min="15622" max="15622" width="9.85546875" style="448" customWidth="1"/>
    <col min="15623" max="15623" width="13.85546875" style="448" customWidth="1"/>
    <col min="15624" max="15872" width="9.140625" style="448"/>
    <col min="15873" max="15873" width="3.85546875" style="448" customWidth="1"/>
    <col min="15874" max="15874" width="12" style="448" customWidth="1"/>
    <col min="15875" max="15875" width="40.42578125" style="448" customWidth="1"/>
    <col min="15876" max="15876" width="5.5703125" style="448" customWidth="1"/>
    <col min="15877" max="15877" width="8.5703125" style="448" customWidth="1"/>
    <col min="15878" max="15878" width="9.85546875" style="448" customWidth="1"/>
    <col min="15879" max="15879" width="13.85546875" style="448" customWidth="1"/>
    <col min="15880" max="16128" width="9.140625" style="448"/>
    <col min="16129" max="16129" width="3.85546875" style="448" customWidth="1"/>
    <col min="16130" max="16130" width="12" style="448" customWidth="1"/>
    <col min="16131" max="16131" width="40.42578125" style="448" customWidth="1"/>
    <col min="16132" max="16132" width="5.5703125" style="448" customWidth="1"/>
    <col min="16133" max="16133" width="8.5703125" style="448" customWidth="1"/>
    <col min="16134" max="16134" width="9.85546875" style="448" customWidth="1"/>
    <col min="16135" max="16135" width="13.85546875" style="448" customWidth="1"/>
    <col min="16136" max="16384" width="9.140625" style="448"/>
  </cols>
  <sheetData>
    <row r="1" spans="1:104" ht="15.75" x14ac:dyDescent="0.25">
      <c r="A1" s="906" t="s">
        <v>1051</v>
      </c>
      <c r="B1" s="906"/>
      <c r="C1" s="906"/>
      <c r="D1" s="906"/>
      <c r="E1" s="906"/>
      <c r="F1" s="906"/>
      <c r="G1" s="906"/>
    </row>
    <row r="2" spans="1:104" ht="13.5" thickBot="1" x14ac:dyDescent="0.25">
      <c r="A2" s="449"/>
      <c r="B2" s="450"/>
      <c r="C2" s="451"/>
      <c r="D2" s="451"/>
      <c r="E2" s="452"/>
      <c r="F2" s="451"/>
      <c r="G2" s="451"/>
    </row>
    <row r="3" spans="1:104" ht="13.5" thickTop="1" x14ac:dyDescent="0.2">
      <c r="A3" s="907" t="s">
        <v>1052</v>
      </c>
      <c r="B3" s="908"/>
      <c r="C3" s="462" t="s">
        <v>1355</v>
      </c>
      <c r="D3" s="462">
        <v>1</v>
      </c>
      <c r="E3" s="463"/>
      <c r="F3" s="464"/>
      <c r="G3" s="465"/>
    </row>
    <row r="4" spans="1:104" ht="13.5" thickBot="1" x14ac:dyDescent="0.25">
      <c r="A4" s="909" t="s">
        <v>1053</v>
      </c>
      <c r="B4" s="910"/>
      <c r="C4" s="466" t="s">
        <v>1356</v>
      </c>
      <c r="D4" s="466"/>
      <c r="E4" s="911"/>
      <c r="F4" s="911"/>
      <c r="G4" s="912"/>
    </row>
    <row r="5" spans="1:104" ht="13.5" thickTop="1" x14ac:dyDescent="0.2">
      <c r="A5" s="468" t="s">
        <v>1054</v>
      </c>
      <c r="B5" s="469" t="s">
        <v>1055</v>
      </c>
      <c r="C5" s="469" t="s">
        <v>1056</v>
      </c>
      <c r="D5" s="469" t="s">
        <v>1057</v>
      </c>
      <c r="E5" s="470" t="s">
        <v>1058</v>
      </c>
      <c r="F5" s="469" t="s">
        <v>1059</v>
      </c>
      <c r="G5" s="471" t="s">
        <v>1060</v>
      </c>
    </row>
    <row r="6" spans="1:104" ht="15.75" x14ac:dyDescent="0.25">
      <c r="A6" s="249" t="s">
        <v>1061</v>
      </c>
      <c r="B6" s="250" t="s">
        <v>1062</v>
      </c>
      <c r="C6" s="267" t="s">
        <v>1063</v>
      </c>
      <c r="D6" s="251"/>
      <c r="E6" s="247"/>
      <c r="F6" s="266"/>
      <c r="G6" s="266"/>
      <c r="H6" s="454"/>
      <c r="I6" s="454"/>
      <c r="O6" s="455">
        <v>1</v>
      </c>
    </row>
    <row r="7" spans="1:104" ht="30" x14ac:dyDescent="0.25">
      <c r="A7" s="247">
        <v>1</v>
      </c>
      <c r="B7" s="247" t="s">
        <v>1064</v>
      </c>
      <c r="C7" s="252" t="s">
        <v>1065</v>
      </c>
      <c r="D7" s="251" t="s">
        <v>896</v>
      </c>
      <c r="E7" s="251">
        <v>70</v>
      </c>
      <c r="F7" s="1"/>
      <c r="G7" s="255">
        <f>E7*F7</f>
        <v>0</v>
      </c>
      <c r="O7" s="455">
        <v>2</v>
      </c>
      <c r="AA7" s="448">
        <v>12</v>
      </c>
      <c r="AB7" s="448">
        <v>0</v>
      </c>
      <c r="AC7" s="448">
        <v>1</v>
      </c>
      <c r="AZ7" s="448">
        <v>1</v>
      </c>
      <c r="BA7" s="448">
        <f>IF(AZ7=1,G7,0)</f>
        <v>0</v>
      </c>
      <c r="BB7" s="448">
        <f>IF(AZ7=2,G7,0)</f>
        <v>0</v>
      </c>
      <c r="BC7" s="448">
        <f>IF(AZ7=3,G7,0)</f>
        <v>0</v>
      </c>
      <c r="BD7" s="448">
        <f>IF(AZ7=4,G7,0)</f>
        <v>0</v>
      </c>
      <c r="BE7" s="448">
        <f>IF(AZ7=5,G7,0)</f>
        <v>0</v>
      </c>
      <c r="BF7" s="456"/>
      <c r="CZ7" s="448">
        <v>4.8999999999999998E-4</v>
      </c>
    </row>
    <row r="8" spans="1:104" ht="30" x14ac:dyDescent="0.25">
      <c r="A8" s="247">
        <v>2</v>
      </c>
      <c r="B8" s="247" t="s">
        <v>1066</v>
      </c>
      <c r="C8" s="252" t="s">
        <v>1067</v>
      </c>
      <c r="D8" s="251" t="s">
        <v>897</v>
      </c>
      <c r="E8" s="251">
        <v>80</v>
      </c>
      <c r="F8" s="1"/>
      <c r="G8" s="255">
        <f>E8*F8</f>
        <v>0</v>
      </c>
      <c r="O8" s="455">
        <v>2</v>
      </c>
      <c r="AA8" s="448">
        <v>12</v>
      </c>
      <c r="AB8" s="448">
        <v>0</v>
      </c>
      <c r="AC8" s="448">
        <v>5</v>
      </c>
      <c r="AZ8" s="448">
        <v>1</v>
      </c>
      <c r="BA8" s="448">
        <f>IF(AZ8=1,G8,0)</f>
        <v>0</v>
      </c>
      <c r="BB8" s="448">
        <f>IF(AZ8=2,G8,0)</f>
        <v>0</v>
      </c>
      <c r="BC8" s="448">
        <f>IF(AZ8=3,G8,0)</f>
        <v>0</v>
      </c>
      <c r="BD8" s="448">
        <f>IF(AZ8=4,G8,0)</f>
        <v>0</v>
      </c>
      <c r="BE8" s="448">
        <f>IF(AZ8=5,G8,0)</f>
        <v>0</v>
      </c>
      <c r="BF8" s="456"/>
      <c r="CZ8" s="448">
        <v>4.8999999999999998E-4</v>
      </c>
    </row>
    <row r="9" spans="1:104" ht="30" x14ac:dyDescent="0.25">
      <c r="A9" s="247">
        <v>3</v>
      </c>
      <c r="B9" s="247" t="s">
        <v>1068</v>
      </c>
      <c r="C9" s="252" t="s">
        <v>1069</v>
      </c>
      <c r="D9" s="251" t="s">
        <v>897</v>
      </c>
      <c r="E9" s="251">
        <v>30</v>
      </c>
      <c r="F9" s="1"/>
      <c r="G9" s="255">
        <f>E9*F9</f>
        <v>0</v>
      </c>
      <c r="O9" s="455">
        <v>2</v>
      </c>
      <c r="AA9" s="448">
        <v>12</v>
      </c>
      <c r="AB9" s="448">
        <v>0</v>
      </c>
      <c r="AC9" s="448">
        <v>7</v>
      </c>
      <c r="AZ9" s="448">
        <v>1</v>
      </c>
      <c r="BA9" s="448">
        <f>IF(AZ9=1,G9,0)</f>
        <v>0</v>
      </c>
      <c r="BB9" s="448">
        <f>IF(AZ9=2,G9,0)</f>
        <v>0</v>
      </c>
      <c r="BC9" s="448">
        <f>IF(AZ9=3,G9,0)</f>
        <v>0</v>
      </c>
      <c r="BD9" s="448">
        <f>IF(AZ9=4,G9,0)</f>
        <v>0</v>
      </c>
      <c r="BE9" s="448">
        <f>IF(AZ9=5,G9,0)</f>
        <v>0</v>
      </c>
      <c r="BF9" s="456"/>
      <c r="CZ9" s="448">
        <v>4.8999999999999998E-4</v>
      </c>
    </row>
    <row r="10" spans="1:104" ht="30" x14ac:dyDescent="0.25">
      <c r="A10" s="247">
        <v>4</v>
      </c>
      <c r="B10" s="247" t="s">
        <v>1070</v>
      </c>
      <c r="C10" s="252" t="s">
        <v>1071</v>
      </c>
      <c r="D10" s="251" t="s">
        <v>562</v>
      </c>
      <c r="E10" s="251">
        <v>30</v>
      </c>
      <c r="F10" s="1"/>
      <c r="G10" s="255">
        <f>E10*F10</f>
        <v>0</v>
      </c>
      <c r="O10" s="455">
        <v>2</v>
      </c>
      <c r="AA10" s="448">
        <v>12</v>
      </c>
      <c r="AB10" s="448">
        <v>0</v>
      </c>
      <c r="AC10" s="448">
        <v>8</v>
      </c>
      <c r="AZ10" s="448">
        <v>1</v>
      </c>
      <c r="BA10" s="448">
        <f>IF(AZ10=1,G10,0)</f>
        <v>0</v>
      </c>
      <c r="BB10" s="448">
        <f>IF(AZ10=2,G10,0)</f>
        <v>0</v>
      </c>
      <c r="BC10" s="448">
        <f>IF(AZ10=3,G10,0)</f>
        <v>0</v>
      </c>
      <c r="BD10" s="448">
        <f>IF(AZ10=4,G10,0)</f>
        <v>0</v>
      </c>
      <c r="BE10" s="448">
        <f>IF(AZ10=5,G10,0)</f>
        <v>0</v>
      </c>
      <c r="BF10" s="456"/>
      <c r="CZ10" s="448">
        <v>4.8999999999999998E-4</v>
      </c>
    </row>
    <row r="11" spans="1:104" x14ac:dyDescent="0.2">
      <c r="A11" s="472"/>
      <c r="B11" s="473" t="s">
        <v>1072</v>
      </c>
      <c r="C11" s="474" t="str">
        <f>CONCATENATE(B6," ",C6)</f>
        <v>97 Prorážení otvorů</v>
      </c>
      <c r="D11" s="472"/>
      <c r="E11" s="475"/>
      <c r="F11" s="475"/>
      <c r="G11" s="476">
        <f>SUM(G7:G10)</f>
        <v>0</v>
      </c>
      <c r="O11" s="455">
        <v>4</v>
      </c>
      <c r="BA11" s="457">
        <f>SUM(BA7:BA10)</f>
        <v>0</v>
      </c>
      <c r="BB11" s="457">
        <f>SUM(BB7:BB10)</f>
        <v>0</v>
      </c>
      <c r="BC11" s="457">
        <f>SUM(BC7:BC10)</f>
        <v>0</v>
      </c>
      <c r="BD11" s="457">
        <f>SUM(BD7:BD10)</f>
        <v>0</v>
      </c>
      <c r="BE11" s="457">
        <f>SUM(BE7:BE10)</f>
        <v>0</v>
      </c>
      <c r="BF11" s="456"/>
    </row>
    <row r="12" spans="1:104" ht="15.75" x14ac:dyDescent="0.25">
      <c r="A12" s="249" t="s">
        <v>1061</v>
      </c>
      <c r="B12" s="250" t="s">
        <v>1073</v>
      </c>
      <c r="C12" s="267" t="s">
        <v>1074</v>
      </c>
      <c r="D12" s="251"/>
      <c r="E12" s="247"/>
      <c r="F12" s="266"/>
      <c r="G12" s="266"/>
      <c r="O12" s="455">
        <v>1</v>
      </c>
      <c r="BF12" s="456"/>
    </row>
    <row r="13" spans="1:104" ht="30" x14ac:dyDescent="0.25">
      <c r="A13" s="247">
        <v>5</v>
      </c>
      <c r="B13" s="247"/>
      <c r="C13" s="252" t="s">
        <v>1075</v>
      </c>
      <c r="D13" s="251" t="s">
        <v>896</v>
      </c>
      <c r="E13" s="251">
        <v>1</v>
      </c>
      <c r="F13" s="1"/>
      <c r="G13" s="255">
        <f t="shared" ref="G13:G53" si="0">E13*F13</f>
        <v>0</v>
      </c>
      <c r="H13" s="449"/>
      <c r="I13" s="449"/>
      <c r="O13" s="455">
        <v>2</v>
      </c>
      <c r="AA13" s="448">
        <v>12</v>
      </c>
      <c r="AB13" s="448">
        <v>1</v>
      </c>
      <c r="AC13" s="448">
        <v>38</v>
      </c>
      <c r="AZ13" s="448">
        <v>3</v>
      </c>
      <c r="BA13" s="448">
        <f t="shared" ref="BA13:BA55" si="1">IF(AZ13=1,G13,0)</f>
        <v>0</v>
      </c>
      <c r="BB13" s="448">
        <f t="shared" ref="BB13:BB55" si="2">IF(AZ13=2,G13,0)</f>
        <v>0</v>
      </c>
      <c r="BC13" s="448">
        <f t="shared" ref="BC13:BC55" si="3">IF(AZ13=3,G13,0)</f>
        <v>0</v>
      </c>
      <c r="BD13" s="448">
        <f t="shared" ref="BD13:BD55" si="4">IF(AZ13=4,G13,0)</f>
        <v>0</v>
      </c>
      <c r="BE13" s="448">
        <f t="shared" ref="BE13:BE55" si="5">IF(AZ13=5,G13,0)</f>
        <v>0</v>
      </c>
      <c r="BF13" s="456"/>
      <c r="CZ13" s="448">
        <v>2.8300000000000001E-3</v>
      </c>
    </row>
    <row r="14" spans="1:104" ht="30" x14ac:dyDescent="0.25">
      <c r="A14" s="247">
        <v>6</v>
      </c>
      <c r="B14" s="247"/>
      <c r="C14" s="252" t="s">
        <v>1076</v>
      </c>
      <c r="D14" s="251" t="s">
        <v>896</v>
      </c>
      <c r="E14" s="251">
        <v>1</v>
      </c>
      <c r="F14" s="1"/>
      <c r="G14" s="255">
        <f t="shared" si="0"/>
        <v>0</v>
      </c>
      <c r="H14" s="449"/>
      <c r="I14" s="449"/>
      <c r="O14" s="455">
        <v>2</v>
      </c>
      <c r="AA14" s="448">
        <v>12</v>
      </c>
      <c r="AB14" s="448">
        <v>1</v>
      </c>
      <c r="AC14" s="448">
        <v>38</v>
      </c>
      <c r="AZ14" s="448">
        <v>3</v>
      </c>
      <c r="BA14" s="448">
        <f t="shared" si="1"/>
        <v>0</v>
      </c>
      <c r="BB14" s="448">
        <f t="shared" si="2"/>
        <v>0</v>
      </c>
      <c r="BC14" s="448">
        <f t="shared" si="3"/>
        <v>0</v>
      </c>
      <c r="BD14" s="448">
        <f t="shared" si="4"/>
        <v>0</v>
      </c>
      <c r="BE14" s="448">
        <f t="shared" si="5"/>
        <v>0</v>
      </c>
      <c r="BF14" s="456"/>
      <c r="CZ14" s="448">
        <v>2.8300000000000001E-3</v>
      </c>
    </row>
    <row r="15" spans="1:104" ht="30" x14ac:dyDescent="0.25">
      <c r="A15" s="247">
        <v>7</v>
      </c>
      <c r="B15" s="247"/>
      <c r="C15" s="252" t="s">
        <v>1077</v>
      </c>
      <c r="D15" s="251" t="s">
        <v>896</v>
      </c>
      <c r="E15" s="251">
        <v>1</v>
      </c>
      <c r="F15" s="1"/>
      <c r="G15" s="255">
        <f t="shared" si="0"/>
        <v>0</v>
      </c>
      <c r="H15" s="449"/>
      <c r="I15" s="449"/>
      <c r="O15" s="455">
        <v>2</v>
      </c>
      <c r="AA15" s="448">
        <v>12</v>
      </c>
      <c r="AB15" s="448">
        <v>1</v>
      </c>
      <c r="AC15" s="448">
        <v>38</v>
      </c>
      <c r="AZ15" s="448">
        <v>3</v>
      </c>
      <c r="BA15" s="448">
        <f t="shared" si="1"/>
        <v>0</v>
      </c>
      <c r="BB15" s="448">
        <f t="shared" si="2"/>
        <v>0</v>
      </c>
      <c r="BC15" s="448">
        <f t="shared" si="3"/>
        <v>0</v>
      </c>
      <c r="BD15" s="448">
        <f t="shared" si="4"/>
        <v>0</v>
      </c>
      <c r="BE15" s="448">
        <f t="shared" si="5"/>
        <v>0</v>
      </c>
      <c r="BF15" s="456"/>
      <c r="CZ15" s="448">
        <v>2.8300000000000001E-3</v>
      </c>
    </row>
    <row r="16" spans="1:104" ht="30" x14ac:dyDescent="0.25">
      <c r="A16" s="247">
        <v>8</v>
      </c>
      <c r="B16" s="247"/>
      <c r="C16" s="252" t="s">
        <v>1078</v>
      </c>
      <c r="D16" s="251" t="s">
        <v>896</v>
      </c>
      <c r="E16" s="251">
        <v>1</v>
      </c>
      <c r="F16" s="1"/>
      <c r="G16" s="255">
        <f t="shared" si="0"/>
        <v>0</v>
      </c>
      <c r="H16" s="449"/>
      <c r="I16" s="449"/>
      <c r="O16" s="455">
        <v>2</v>
      </c>
      <c r="AA16" s="448">
        <v>12</v>
      </c>
      <c r="AB16" s="448">
        <v>1</v>
      </c>
      <c r="AC16" s="448">
        <v>38</v>
      </c>
      <c r="AZ16" s="448">
        <v>3</v>
      </c>
      <c r="BA16" s="448">
        <f t="shared" si="1"/>
        <v>0</v>
      </c>
      <c r="BB16" s="448">
        <f t="shared" si="2"/>
        <v>0</v>
      </c>
      <c r="BC16" s="448">
        <f t="shared" si="3"/>
        <v>0</v>
      </c>
      <c r="BD16" s="448">
        <f t="shared" si="4"/>
        <v>0</v>
      </c>
      <c r="BE16" s="448">
        <f t="shared" si="5"/>
        <v>0</v>
      </c>
      <c r="BF16" s="456"/>
      <c r="CZ16" s="448">
        <v>2.8300000000000001E-3</v>
      </c>
    </row>
    <row r="17" spans="1:104" ht="30" x14ac:dyDescent="0.25">
      <c r="A17" s="247">
        <v>9</v>
      </c>
      <c r="B17" s="247" t="s">
        <v>1079</v>
      </c>
      <c r="C17" s="252" t="s">
        <v>1080</v>
      </c>
      <c r="D17" s="251" t="s">
        <v>896</v>
      </c>
      <c r="E17" s="251">
        <v>4</v>
      </c>
      <c r="F17" s="1"/>
      <c r="G17" s="255">
        <f t="shared" si="0"/>
        <v>0</v>
      </c>
      <c r="H17" s="449"/>
      <c r="I17" s="449"/>
      <c r="O17" s="455">
        <v>2</v>
      </c>
      <c r="AA17" s="448">
        <v>12</v>
      </c>
      <c r="AB17" s="448">
        <v>1</v>
      </c>
      <c r="AC17" s="448">
        <v>17</v>
      </c>
      <c r="AZ17" s="448">
        <v>4</v>
      </c>
      <c r="BA17" s="448">
        <f t="shared" si="1"/>
        <v>0</v>
      </c>
      <c r="BB17" s="448">
        <f t="shared" si="2"/>
        <v>0</v>
      </c>
      <c r="BC17" s="448">
        <f t="shared" si="3"/>
        <v>0</v>
      </c>
      <c r="BD17" s="448">
        <f t="shared" si="4"/>
        <v>0</v>
      </c>
      <c r="BE17" s="448">
        <f t="shared" si="5"/>
        <v>0</v>
      </c>
      <c r="BF17" s="456"/>
      <c r="CZ17" s="448">
        <v>1.8000000000000001E-4</v>
      </c>
    </row>
    <row r="18" spans="1:104" ht="45" x14ac:dyDescent="0.25">
      <c r="A18" s="247">
        <v>10</v>
      </c>
      <c r="B18" s="247"/>
      <c r="C18" s="252" t="s">
        <v>1081</v>
      </c>
      <c r="D18" s="251" t="s">
        <v>1082</v>
      </c>
      <c r="E18" s="251">
        <v>1</v>
      </c>
      <c r="F18" s="1"/>
      <c r="G18" s="255">
        <f t="shared" si="0"/>
        <v>0</v>
      </c>
      <c r="H18" s="449"/>
      <c r="I18" s="449"/>
      <c r="J18" s="449"/>
      <c r="O18" s="455">
        <v>2</v>
      </c>
      <c r="AA18" s="448">
        <v>12</v>
      </c>
      <c r="AB18" s="448">
        <v>1</v>
      </c>
      <c r="AC18" s="448">
        <v>38</v>
      </c>
      <c r="AZ18" s="448">
        <v>3</v>
      </c>
      <c r="BA18" s="448">
        <f t="shared" si="1"/>
        <v>0</v>
      </c>
      <c r="BB18" s="448">
        <f t="shared" si="2"/>
        <v>0</v>
      </c>
      <c r="BC18" s="448">
        <f t="shared" si="3"/>
        <v>0</v>
      </c>
      <c r="BD18" s="448">
        <f t="shared" si="4"/>
        <v>0</v>
      </c>
      <c r="BE18" s="448">
        <f t="shared" si="5"/>
        <v>0</v>
      </c>
      <c r="BF18" s="456"/>
      <c r="CZ18" s="448">
        <v>2.8300000000000001E-3</v>
      </c>
    </row>
    <row r="19" spans="1:104" ht="30" x14ac:dyDescent="0.25">
      <c r="A19" s="247">
        <v>11</v>
      </c>
      <c r="B19" s="247"/>
      <c r="C19" s="252" t="s">
        <v>1083</v>
      </c>
      <c r="D19" s="251" t="s">
        <v>1082</v>
      </c>
      <c r="E19" s="251">
        <v>1</v>
      </c>
      <c r="F19" s="1"/>
      <c r="G19" s="255">
        <f t="shared" si="0"/>
        <v>0</v>
      </c>
      <c r="H19" s="449"/>
      <c r="I19" s="449"/>
      <c r="J19" s="449"/>
      <c r="O19" s="455">
        <v>2</v>
      </c>
      <c r="AA19" s="448">
        <v>12</v>
      </c>
      <c r="AB19" s="448">
        <v>1</v>
      </c>
      <c r="AC19" s="448">
        <v>17</v>
      </c>
      <c r="AZ19" s="448">
        <v>4</v>
      </c>
      <c r="BA19" s="448">
        <f t="shared" si="1"/>
        <v>0</v>
      </c>
      <c r="BB19" s="448">
        <f t="shared" si="2"/>
        <v>0</v>
      </c>
      <c r="BC19" s="448">
        <f t="shared" si="3"/>
        <v>0</v>
      </c>
      <c r="BD19" s="448">
        <f t="shared" si="4"/>
        <v>0</v>
      </c>
      <c r="BE19" s="448">
        <f t="shared" si="5"/>
        <v>0</v>
      </c>
      <c r="BF19" s="456"/>
      <c r="CZ19" s="448">
        <v>1.8000000000000001E-4</v>
      </c>
    </row>
    <row r="20" spans="1:104" ht="45" x14ac:dyDescent="0.25">
      <c r="A20" s="247">
        <v>12</v>
      </c>
      <c r="B20" s="247"/>
      <c r="C20" s="252" t="s">
        <v>1084</v>
      </c>
      <c r="D20" s="251" t="s">
        <v>1082</v>
      </c>
      <c r="E20" s="251">
        <v>1</v>
      </c>
      <c r="F20" s="1"/>
      <c r="G20" s="255">
        <f t="shared" si="0"/>
        <v>0</v>
      </c>
      <c r="H20" s="449"/>
      <c r="I20" s="449"/>
      <c r="J20" s="449"/>
      <c r="O20" s="455">
        <v>2</v>
      </c>
      <c r="AA20" s="448">
        <v>12</v>
      </c>
      <c r="AB20" s="448">
        <v>1</v>
      </c>
      <c r="AC20" s="448">
        <v>38</v>
      </c>
      <c r="AZ20" s="448">
        <v>3</v>
      </c>
      <c r="BA20" s="448">
        <f t="shared" si="1"/>
        <v>0</v>
      </c>
      <c r="BB20" s="448">
        <f t="shared" si="2"/>
        <v>0</v>
      </c>
      <c r="BC20" s="448">
        <f t="shared" si="3"/>
        <v>0</v>
      </c>
      <c r="BD20" s="448">
        <f t="shared" si="4"/>
        <v>0</v>
      </c>
      <c r="BE20" s="448">
        <f t="shared" si="5"/>
        <v>0</v>
      </c>
      <c r="BF20" s="456"/>
      <c r="CZ20" s="448">
        <v>2.8300000000000001E-3</v>
      </c>
    </row>
    <row r="21" spans="1:104" ht="30" x14ac:dyDescent="0.25">
      <c r="A21" s="247">
        <v>13</v>
      </c>
      <c r="B21" s="247"/>
      <c r="C21" s="252" t="s">
        <v>1085</v>
      </c>
      <c r="D21" s="251" t="s">
        <v>1082</v>
      </c>
      <c r="E21" s="251">
        <v>1</v>
      </c>
      <c r="F21" s="1"/>
      <c r="G21" s="255">
        <f t="shared" si="0"/>
        <v>0</v>
      </c>
      <c r="H21" s="449"/>
      <c r="I21" s="449"/>
      <c r="J21" s="449"/>
      <c r="O21" s="455">
        <v>2</v>
      </c>
      <c r="AA21" s="448">
        <v>12</v>
      </c>
      <c r="AB21" s="448">
        <v>1</v>
      </c>
      <c r="AC21" s="448">
        <v>17</v>
      </c>
      <c r="AZ21" s="448">
        <v>4</v>
      </c>
      <c r="BA21" s="448">
        <f t="shared" si="1"/>
        <v>0</v>
      </c>
      <c r="BB21" s="448">
        <f t="shared" si="2"/>
        <v>0</v>
      </c>
      <c r="BC21" s="448">
        <f t="shared" si="3"/>
        <v>0</v>
      </c>
      <c r="BD21" s="448">
        <f t="shared" si="4"/>
        <v>0</v>
      </c>
      <c r="BE21" s="448">
        <f t="shared" si="5"/>
        <v>0</v>
      </c>
      <c r="BF21" s="456"/>
      <c r="CZ21" s="448">
        <v>1.8000000000000001E-4</v>
      </c>
    </row>
    <row r="22" spans="1:104" ht="30" x14ac:dyDescent="0.25">
      <c r="A22" s="247">
        <v>14</v>
      </c>
      <c r="B22" s="247"/>
      <c r="C22" s="252" t="s">
        <v>1086</v>
      </c>
      <c r="D22" s="251" t="s">
        <v>1082</v>
      </c>
      <c r="E22" s="251">
        <v>1</v>
      </c>
      <c r="F22" s="1"/>
      <c r="G22" s="255">
        <f t="shared" si="0"/>
        <v>0</v>
      </c>
      <c r="H22" s="449"/>
      <c r="I22" s="449"/>
      <c r="J22" s="449"/>
      <c r="O22" s="455">
        <v>2</v>
      </c>
      <c r="AA22" s="448">
        <v>12</v>
      </c>
      <c r="AB22" s="448">
        <v>1</v>
      </c>
      <c r="AC22" s="448">
        <v>38</v>
      </c>
      <c r="AZ22" s="448">
        <v>3</v>
      </c>
      <c r="BA22" s="448">
        <f t="shared" si="1"/>
        <v>0</v>
      </c>
      <c r="BB22" s="448">
        <f t="shared" si="2"/>
        <v>0</v>
      </c>
      <c r="BC22" s="448">
        <f t="shared" si="3"/>
        <v>0</v>
      </c>
      <c r="BD22" s="448">
        <f t="shared" si="4"/>
        <v>0</v>
      </c>
      <c r="BE22" s="448">
        <f t="shared" si="5"/>
        <v>0</v>
      </c>
      <c r="BF22" s="456"/>
      <c r="CZ22" s="448">
        <v>2.8300000000000001E-3</v>
      </c>
    </row>
    <row r="23" spans="1:104" ht="30" x14ac:dyDescent="0.25">
      <c r="A23" s="247">
        <v>15</v>
      </c>
      <c r="B23" s="247"/>
      <c r="C23" s="252" t="s">
        <v>1087</v>
      </c>
      <c r="D23" s="251" t="s">
        <v>1082</v>
      </c>
      <c r="E23" s="251">
        <v>1</v>
      </c>
      <c r="F23" s="1"/>
      <c r="G23" s="255">
        <f t="shared" si="0"/>
        <v>0</v>
      </c>
      <c r="H23" s="449"/>
      <c r="I23" s="449"/>
      <c r="J23" s="449"/>
      <c r="O23" s="455">
        <v>2</v>
      </c>
      <c r="AA23" s="448">
        <v>12</v>
      </c>
      <c r="AB23" s="448">
        <v>1</v>
      </c>
      <c r="AC23" s="448">
        <v>17</v>
      </c>
      <c r="AZ23" s="448">
        <v>4</v>
      </c>
      <c r="BA23" s="448">
        <f t="shared" si="1"/>
        <v>0</v>
      </c>
      <c r="BB23" s="448">
        <f t="shared" si="2"/>
        <v>0</v>
      </c>
      <c r="BC23" s="448">
        <f t="shared" si="3"/>
        <v>0</v>
      </c>
      <c r="BD23" s="448">
        <f t="shared" si="4"/>
        <v>0</v>
      </c>
      <c r="BE23" s="448">
        <f t="shared" si="5"/>
        <v>0</v>
      </c>
      <c r="BF23" s="456"/>
      <c r="CZ23" s="448">
        <v>1.8000000000000001E-4</v>
      </c>
    </row>
    <row r="24" spans="1:104" ht="15" x14ac:dyDescent="0.25">
      <c r="A24" s="247">
        <v>16</v>
      </c>
      <c r="B24" s="247"/>
      <c r="C24" s="252" t="s">
        <v>1088</v>
      </c>
      <c r="D24" s="251" t="s">
        <v>1082</v>
      </c>
      <c r="E24" s="251">
        <v>1</v>
      </c>
      <c r="F24" s="1"/>
      <c r="G24" s="255">
        <f t="shared" si="0"/>
        <v>0</v>
      </c>
      <c r="H24" s="449"/>
      <c r="I24" s="449"/>
      <c r="J24" s="449"/>
      <c r="O24" s="455">
        <v>2</v>
      </c>
      <c r="AA24" s="448">
        <v>12</v>
      </c>
      <c r="AB24" s="448">
        <v>1</v>
      </c>
      <c r="AC24" s="448">
        <v>17</v>
      </c>
      <c r="AZ24" s="448">
        <v>4</v>
      </c>
      <c r="BA24" s="448">
        <f t="shared" si="1"/>
        <v>0</v>
      </c>
      <c r="BB24" s="448">
        <f t="shared" si="2"/>
        <v>0</v>
      </c>
      <c r="BC24" s="448">
        <f t="shared" si="3"/>
        <v>0</v>
      </c>
      <c r="BD24" s="448">
        <f t="shared" si="4"/>
        <v>0</v>
      </c>
      <c r="BE24" s="448">
        <f t="shared" si="5"/>
        <v>0</v>
      </c>
      <c r="BF24" s="456"/>
      <c r="CZ24" s="448">
        <v>1.8000000000000001E-4</v>
      </c>
    </row>
    <row r="25" spans="1:104" ht="15" x14ac:dyDescent="0.25">
      <c r="A25" s="247">
        <v>17</v>
      </c>
      <c r="B25" s="247"/>
      <c r="C25" s="252" t="s">
        <v>1089</v>
      </c>
      <c r="D25" s="251" t="s">
        <v>1082</v>
      </c>
      <c r="E25" s="251">
        <v>1</v>
      </c>
      <c r="F25" s="1"/>
      <c r="G25" s="255">
        <f t="shared" si="0"/>
        <v>0</v>
      </c>
      <c r="H25" s="449"/>
      <c r="I25" s="449"/>
      <c r="J25" s="449"/>
      <c r="O25" s="455">
        <v>2</v>
      </c>
      <c r="AA25" s="448">
        <v>12</v>
      </c>
      <c r="AB25" s="448">
        <v>1</v>
      </c>
      <c r="AC25" s="448">
        <v>17</v>
      </c>
      <c r="AZ25" s="448">
        <v>4</v>
      </c>
      <c r="BA25" s="448">
        <f t="shared" si="1"/>
        <v>0</v>
      </c>
      <c r="BB25" s="448">
        <f t="shared" si="2"/>
        <v>0</v>
      </c>
      <c r="BC25" s="448">
        <f t="shared" si="3"/>
        <v>0</v>
      </c>
      <c r="BD25" s="448">
        <f t="shared" si="4"/>
        <v>0</v>
      </c>
      <c r="BE25" s="448">
        <f t="shared" si="5"/>
        <v>0</v>
      </c>
      <c r="BF25" s="456"/>
      <c r="CZ25" s="448">
        <v>1.8000000000000001E-4</v>
      </c>
    </row>
    <row r="26" spans="1:104" ht="45" x14ac:dyDescent="0.25">
      <c r="A26" s="247">
        <v>18</v>
      </c>
      <c r="B26" s="247"/>
      <c r="C26" s="252" t="s">
        <v>1090</v>
      </c>
      <c r="D26" s="251" t="s">
        <v>896</v>
      </c>
      <c r="E26" s="251">
        <v>15</v>
      </c>
      <c r="F26" s="1"/>
      <c r="G26" s="255">
        <f t="shared" si="0"/>
        <v>0</v>
      </c>
      <c r="H26" s="449"/>
      <c r="I26" s="449"/>
      <c r="J26" s="449"/>
      <c r="O26" s="455">
        <v>2</v>
      </c>
      <c r="AA26" s="448">
        <v>12</v>
      </c>
      <c r="AB26" s="448">
        <v>0</v>
      </c>
      <c r="AC26" s="448">
        <v>20</v>
      </c>
      <c r="AZ26" s="448">
        <v>3</v>
      </c>
      <c r="BA26" s="448">
        <f t="shared" si="1"/>
        <v>0</v>
      </c>
      <c r="BB26" s="448">
        <f t="shared" si="2"/>
        <v>0</v>
      </c>
      <c r="BC26" s="448">
        <f t="shared" si="3"/>
        <v>0</v>
      </c>
      <c r="BD26" s="448">
        <f t="shared" si="4"/>
        <v>0</v>
      </c>
      <c r="BE26" s="448">
        <f t="shared" si="5"/>
        <v>0</v>
      </c>
      <c r="BF26" s="456"/>
      <c r="CZ26" s="448">
        <v>0</v>
      </c>
    </row>
    <row r="27" spans="1:104" ht="15" x14ac:dyDescent="0.25">
      <c r="A27" s="247">
        <v>19</v>
      </c>
      <c r="B27" s="247" t="s">
        <v>1091</v>
      </c>
      <c r="C27" s="252" t="s">
        <v>1092</v>
      </c>
      <c r="D27" s="251" t="s">
        <v>896</v>
      </c>
      <c r="E27" s="251">
        <v>15</v>
      </c>
      <c r="F27" s="1"/>
      <c r="G27" s="255">
        <f t="shared" si="0"/>
        <v>0</v>
      </c>
      <c r="H27" s="449"/>
      <c r="I27" s="449"/>
      <c r="J27" s="449"/>
      <c r="O27" s="455">
        <v>2</v>
      </c>
      <c r="AA27" s="448">
        <v>12</v>
      </c>
      <c r="AB27" s="448">
        <v>1</v>
      </c>
      <c r="AC27" s="448">
        <v>22</v>
      </c>
      <c r="AZ27" s="448">
        <v>4</v>
      </c>
      <c r="BA27" s="448">
        <f t="shared" si="1"/>
        <v>0</v>
      </c>
      <c r="BB27" s="448">
        <f t="shared" si="2"/>
        <v>0</v>
      </c>
      <c r="BC27" s="448">
        <f t="shared" si="3"/>
        <v>0</v>
      </c>
      <c r="BD27" s="448">
        <f t="shared" si="4"/>
        <v>0</v>
      </c>
      <c r="BE27" s="448">
        <f t="shared" si="5"/>
        <v>0</v>
      </c>
      <c r="BF27" s="456"/>
      <c r="CZ27" s="448">
        <v>1.0000000000000001E-5</v>
      </c>
    </row>
    <row r="28" spans="1:104" ht="45" x14ac:dyDescent="0.25">
      <c r="A28" s="247">
        <v>20</v>
      </c>
      <c r="B28" s="247"/>
      <c r="C28" s="252" t="s">
        <v>1093</v>
      </c>
      <c r="D28" s="251" t="s">
        <v>896</v>
      </c>
      <c r="E28" s="251">
        <v>4</v>
      </c>
      <c r="F28" s="1"/>
      <c r="G28" s="255">
        <f t="shared" si="0"/>
        <v>0</v>
      </c>
      <c r="H28" s="449"/>
      <c r="I28" s="449"/>
      <c r="J28" s="449"/>
      <c r="O28" s="455">
        <v>2</v>
      </c>
      <c r="AA28" s="448">
        <v>12</v>
      </c>
      <c r="AB28" s="448">
        <v>0</v>
      </c>
      <c r="AC28" s="448">
        <v>31</v>
      </c>
      <c r="AZ28" s="448">
        <v>3</v>
      </c>
      <c r="BA28" s="448">
        <f>IF(AZ28=1,G28,0)</f>
        <v>0</v>
      </c>
      <c r="BB28" s="448">
        <f>IF(AZ28=2,G28,0)</f>
        <v>0</v>
      </c>
      <c r="BC28" s="448">
        <f>IF(AZ28=3,G28,0)</f>
        <v>0</v>
      </c>
      <c r="BD28" s="448">
        <f>IF(AZ28=4,G28,0)</f>
        <v>0</v>
      </c>
      <c r="BE28" s="448">
        <f>IF(AZ28=5,G28,0)</f>
        <v>0</v>
      </c>
      <c r="BF28" s="456"/>
      <c r="CZ28" s="448">
        <v>0</v>
      </c>
    </row>
    <row r="29" spans="1:104" ht="15" x14ac:dyDescent="0.25">
      <c r="A29" s="247">
        <v>21</v>
      </c>
      <c r="B29" s="247" t="s">
        <v>1094</v>
      </c>
      <c r="C29" s="252" t="s">
        <v>1095</v>
      </c>
      <c r="D29" s="251" t="s">
        <v>896</v>
      </c>
      <c r="E29" s="251">
        <v>4</v>
      </c>
      <c r="F29" s="1"/>
      <c r="G29" s="255">
        <f t="shared" si="0"/>
        <v>0</v>
      </c>
      <c r="H29" s="449"/>
      <c r="I29" s="449"/>
      <c r="J29" s="449"/>
      <c r="O29" s="455">
        <v>2</v>
      </c>
      <c r="AA29" s="448">
        <v>12</v>
      </c>
      <c r="AB29" s="448">
        <v>0</v>
      </c>
      <c r="AC29" s="448">
        <v>32</v>
      </c>
      <c r="AZ29" s="448">
        <v>4</v>
      </c>
      <c r="BA29" s="448">
        <f>IF(AZ29=1,G29,0)</f>
        <v>0</v>
      </c>
      <c r="BB29" s="448">
        <f>IF(AZ29=2,G29,0)</f>
        <v>0</v>
      </c>
      <c r="BC29" s="448">
        <f>IF(AZ29=3,G29,0)</f>
        <v>0</v>
      </c>
      <c r="BD29" s="448">
        <f>IF(AZ29=4,G29,0)</f>
        <v>0</v>
      </c>
      <c r="BE29" s="448">
        <f>IF(AZ29=5,G29,0)</f>
        <v>0</v>
      </c>
      <c r="BF29" s="456"/>
      <c r="CZ29" s="448">
        <v>0</v>
      </c>
    </row>
    <row r="30" spans="1:104" ht="45" x14ac:dyDescent="0.25">
      <c r="A30" s="247">
        <v>22</v>
      </c>
      <c r="B30" s="247"/>
      <c r="C30" s="252" t="s">
        <v>1096</v>
      </c>
      <c r="D30" s="251" t="s">
        <v>896</v>
      </c>
      <c r="E30" s="251">
        <v>2</v>
      </c>
      <c r="F30" s="1"/>
      <c r="G30" s="255">
        <f t="shared" si="0"/>
        <v>0</v>
      </c>
      <c r="H30" s="449"/>
      <c r="I30" s="449"/>
      <c r="J30" s="449"/>
      <c r="O30" s="455">
        <v>2</v>
      </c>
      <c r="AA30" s="448">
        <v>12</v>
      </c>
      <c r="AB30" s="448">
        <v>1</v>
      </c>
      <c r="AC30" s="448">
        <v>25</v>
      </c>
      <c r="AZ30" s="448">
        <v>3</v>
      </c>
      <c r="BA30" s="448">
        <f t="shared" si="1"/>
        <v>0</v>
      </c>
      <c r="BB30" s="448">
        <f t="shared" si="2"/>
        <v>0</v>
      </c>
      <c r="BC30" s="448">
        <f t="shared" si="3"/>
        <v>0</v>
      </c>
      <c r="BD30" s="448">
        <f t="shared" si="4"/>
        <v>0</v>
      </c>
      <c r="BE30" s="448">
        <f t="shared" si="5"/>
        <v>0</v>
      </c>
      <c r="BF30" s="456"/>
      <c r="CZ30" s="448">
        <v>5.0000000000000002E-5</v>
      </c>
    </row>
    <row r="31" spans="1:104" ht="15" x14ac:dyDescent="0.25">
      <c r="A31" s="247">
        <v>23</v>
      </c>
      <c r="B31" s="247" t="s">
        <v>1097</v>
      </c>
      <c r="C31" s="252" t="s">
        <v>1098</v>
      </c>
      <c r="D31" s="251" t="s">
        <v>896</v>
      </c>
      <c r="E31" s="251">
        <v>2</v>
      </c>
      <c r="F31" s="1"/>
      <c r="G31" s="255">
        <f t="shared" si="0"/>
        <v>0</v>
      </c>
      <c r="H31" s="449"/>
      <c r="I31" s="449"/>
      <c r="J31" s="449"/>
      <c r="O31" s="455">
        <v>2</v>
      </c>
      <c r="AA31" s="448">
        <v>12</v>
      </c>
      <c r="AB31" s="448">
        <v>0</v>
      </c>
      <c r="AC31" s="448">
        <v>27</v>
      </c>
      <c r="AZ31" s="448">
        <v>4</v>
      </c>
      <c r="BA31" s="448">
        <f t="shared" si="1"/>
        <v>0</v>
      </c>
      <c r="BB31" s="448">
        <f t="shared" si="2"/>
        <v>0</v>
      </c>
      <c r="BC31" s="448">
        <f t="shared" si="3"/>
        <v>0</v>
      </c>
      <c r="BD31" s="448">
        <f t="shared" si="4"/>
        <v>0</v>
      </c>
      <c r="BE31" s="448">
        <f t="shared" si="5"/>
        <v>0</v>
      </c>
      <c r="BF31" s="456"/>
      <c r="CZ31" s="448">
        <v>0</v>
      </c>
    </row>
    <row r="32" spans="1:104" ht="45" x14ac:dyDescent="0.25">
      <c r="A32" s="247">
        <v>24</v>
      </c>
      <c r="B32" s="247"/>
      <c r="C32" s="252" t="s">
        <v>1099</v>
      </c>
      <c r="D32" s="251" t="s">
        <v>896</v>
      </c>
      <c r="E32" s="251">
        <v>6</v>
      </c>
      <c r="F32" s="1"/>
      <c r="G32" s="255">
        <f t="shared" si="0"/>
        <v>0</v>
      </c>
      <c r="H32" s="449"/>
      <c r="I32" s="449"/>
      <c r="J32" s="449"/>
      <c r="O32" s="455">
        <v>2</v>
      </c>
      <c r="AA32" s="448">
        <v>12</v>
      </c>
      <c r="AB32" s="448">
        <v>0</v>
      </c>
      <c r="AC32" s="448">
        <v>28</v>
      </c>
      <c r="AZ32" s="448">
        <v>3</v>
      </c>
      <c r="BA32" s="448">
        <f t="shared" si="1"/>
        <v>0</v>
      </c>
      <c r="BB32" s="448">
        <f t="shared" si="2"/>
        <v>0</v>
      </c>
      <c r="BC32" s="448">
        <f t="shared" si="3"/>
        <v>0</v>
      </c>
      <c r="BD32" s="448">
        <f t="shared" si="4"/>
        <v>0</v>
      </c>
      <c r="BE32" s="448">
        <f t="shared" si="5"/>
        <v>0</v>
      </c>
      <c r="BF32" s="456"/>
      <c r="CZ32" s="448">
        <v>0</v>
      </c>
    </row>
    <row r="33" spans="1:104" ht="15" x14ac:dyDescent="0.25">
      <c r="A33" s="247">
        <v>25</v>
      </c>
      <c r="B33" s="247" t="s">
        <v>1100</v>
      </c>
      <c r="C33" s="252" t="s">
        <v>1101</v>
      </c>
      <c r="D33" s="251" t="s">
        <v>896</v>
      </c>
      <c r="E33" s="251">
        <v>6</v>
      </c>
      <c r="F33" s="1"/>
      <c r="G33" s="255">
        <f t="shared" si="0"/>
        <v>0</v>
      </c>
      <c r="H33" s="449"/>
      <c r="I33" s="449"/>
      <c r="J33" s="449"/>
      <c r="O33" s="455">
        <v>2</v>
      </c>
      <c r="AA33" s="448">
        <v>12</v>
      </c>
      <c r="AB33" s="448">
        <v>0</v>
      </c>
      <c r="AC33" s="448">
        <v>30</v>
      </c>
      <c r="AZ33" s="448">
        <v>4</v>
      </c>
      <c r="BA33" s="448">
        <f t="shared" si="1"/>
        <v>0</v>
      </c>
      <c r="BB33" s="448">
        <f t="shared" si="2"/>
        <v>0</v>
      </c>
      <c r="BC33" s="448">
        <f t="shared" si="3"/>
        <v>0</v>
      </c>
      <c r="BD33" s="448">
        <f t="shared" si="4"/>
        <v>0</v>
      </c>
      <c r="BE33" s="448">
        <f t="shared" si="5"/>
        <v>0</v>
      </c>
      <c r="BF33" s="456"/>
      <c r="CZ33" s="448">
        <v>0</v>
      </c>
    </row>
    <row r="34" spans="1:104" ht="45" x14ac:dyDescent="0.25">
      <c r="A34" s="247">
        <v>26</v>
      </c>
      <c r="B34" s="247"/>
      <c r="C34" s="252" t="s">
        <v>1102</v>
      </c>
      <c r="D34" s="251" t="s">
        <v>896</v>
      </c>
      <c r="E34" s="251">
        <v>2</v>
      </c>
      <c r="F34" s="1"/>
      <c r="G34" s="255">
        <f t="shared" si="0"/>
        <v>0</v>
      </c>
      <c r="H34" s="449"/>
      <c r="I34" s="449"/>
      <c r="O34" s="455">
        <v>2</v>
      </c>
      <c r="AA34" s="448">
        <v>12</v>
      </c>
      <c r="AB34" s="448">
        <v>0</v>
      </c>
      <c r="AC34" s="448">
        <v>33</v>
      </c>
      <c r="AZ34" s="448">
        <v>3</v>
      </c>
      <c r="BA34" s="448">
        <f t="shared" si="1"/>
        <v>0</v>
      </c>
      <c r="BB34" s="448">
        <f t="shared" si="2"/>
        <v>0</v>
      </c>
      <c r="BC34" s="448">
        <f t="shared" si="3"/>
        <v>0</v>
      </c>
      <c r="BD34" s="448">
        <f t="shared" si="4"/>
        <v>0</v>
      </c>
      <c r="BE34" s="448">
        <f t="shared" si="5"/>
        <v>0</v>
      </c>
      <c r="BF34" s="456"/>
      <c r="CZ34" s="448">
        <v>0</v>
      </c>
    </row>
    <row r="35" spans="1:104" ht="15" x14ac:dyDescent="0.25">
      <c r="A35" s="247">
        <v>27</v>
      </c>
      <c r="B35" s="247" t="s">
        <v>1103</v>
      </c>
      <c r="C35" s="252" t="s">
        <v>1104</v>
      </c>
      <c r="D35" s="251" t="s">
        <v>896</v>
      </c>
      <c r="E35" s="251">
        <v>2</v>
      </c>
      <c r="F35" s="1"/>
      <c r="G35" s="255">
        <f t="shared" si="0"/>
        <v>0</v>
      </c>
      <c r="H35" s="449"/>
      <c r="I35" s="449"/>
      <c r="O35" s="455">
        <v>2</v>
      </c>
      <c r="AA35" s="448">
        <v>12</v>
      </c>
      <c r="AB35" s="448">
        <v>0</v>
      </c>
      <c r="AC35" s="448">
        <v>34</v>
      </c>
      <c r="AZ35" s="448">
        <v>4</v>
      </c>
      <c r="BA35" s="448">
        <f t="shared" si="1"/>
        <v>0</v>
      </c>
      <c r="BB35" s="448">
        <f t="shared" si="2"/>
        <v>0</v>
      </c>
      <c r="BC35" s="448">
        <f t="shared" si="3"/>
        <v>0</v>
      </c>
      <c r="BD35" s="448">
        <f t="shared" si="4"/>
        <v>0</v>
      </c>
      <c r="BE35" s="448">
        <f t="shared" si="5"/>
        <v>0</v>
      </c>
      <c r="BF35" s="456"/>
      <c r="CZ35" s="448">
        <v>0</v>
      </c>
    </row>
    <row r="36" spans="1:104" ht="60" x14ac:dyDescent="0.25">
      <c r="A36" s="247">
        <v>28</v>
      </c>
      <c r="B36" s="247"/>
      <c r="C36" s="252" t="s">
        <v>1105</v>
      </c>
      <c r="D36" s="251" t="s">
        <v>896</v>
      </c>
      <c r="E36" s="251">
        <v>18</v>
      </c>
      <c r="F36" s="1"/>
      <c r="G36" s="255">
        <f t="shared" si="0"/>
        <v>0</v>
      </c>
      <c r="H36" s="449"/>
      <c r="I36" s="449"/>
      <c r="O36" s="455">
        <v>2</v>
      </c>
      <c r="AA36" s="448">
        <v>12</v>
      </c>
      <c r="AB36" s="448">
        <v>0</v>
      </c>
      <c r="AC36" s="448">
        <v>33</v>
      </c>
      <c r="AZ36" s="448">
        <v>3</v>
      </c>
      <c r="BA36" s="448">
        <f t="shared" si="1"/>
        <v>0</v>
      </c>
      <c r="BB36" s="448">
        <f t="shared" si="2"/>
        <v>0</v>
      </c>
      <c r="BC36" s="448">
        <f t="shared" si="3"/>
        <v>0</v>
      </c>
      <c r="BD36" s="448">
        <f t="shared" si="4"/>
        <v>0</v>
      </c>
      <c r="BE36" s="448">
        <f t="shared" si="5"/>
        <v>0</v>
      </c>
      <c r="BF36" s="456"/>
      <c r="CZ36" s="448">
        <v>0</v>
      </c>
    </row>
    <row r="37" spans="1:104" ht="30" x14ac:dyDescent="0.25">
      <c r="A37" s="247">
        <v>29</v>
      </c>
      <c r="B37" s="247" t="s">
        <v>1106</v>
      </c>
      <c r="C37" s="252" t="s">
        <v>1107</v>
      </c>
      <c r="D37" s="251" t="s">
        <v>896</v>
      </c>
      <c r="E37" s="251">
        <v>18</v>
      </c>
      <c r="F37" s="1"/>
      <c r="G37" s="255">
        <f t="shared" si="0"/>
        <v>0</v>
      </c>
      <c r="H37" s="449"/>
      <c r="I37" s="449"/>
      <c r="O37" s="455">
        <v>2</v>
      </c>
      <c r="AA37" s="448">
        <v>12</v>
      </c>
      <c r="AB37" s="448">
        <v>0</v>
      </c>
      <c r="AC37" s="448">
        <v>34</v>
      </c>
      <c r="AZ37" s="448">
        <v>4</v>
      </c>
      <c r="BA37" s="448">
        <f t="shared" si="1"/>
        <v>0</v>
      </c>
      <c r="BB37" s="448">
        <f t="shared" si="2"/>
        <v>0</v>
      </c>
      <c r="BC37" s="448">
        <f t="shared" si="3"/>
        <v>0</v>
      </c>
      <c r="BD37" s="448">
        <f t="shared" si="4"/>
        <v>0</v>
      </c>
      <c r="BE37" s="448">
        <f t="shared" si="5"/>
        <v>0</v>
      </c>
      <c r="BF37" s="456"/>
      <c r="CZ37" s="448">
        <v>0</v>
      </c>
    </row>
    <row r="38" spans="1:104" ht="45" x14ac:dyDescent="0.25">
      <c r="A38" s="247">
        <v>30</v>
      </c>
      <c r="B38" s="247"/>
      <c r="C38" s="252" t="s">
        <v>1108</v>
      </c>
      <c r="D38" s="251" t="s">
        <v>896</v>
      </c>
      <c r="E38" s="251">
        <v>23</v>
      </c>
      <c r="F38" s="1"/>
      <c r="G38" s="255">
        <f t="shared" si="0"/>
        <v>0</v>
      </c>
      <c r="H38" s="449"/>
      <c r="I38" s="449"/>
      <c r="J38" s="449"/>
      <c r="O38" s="455">
        <v>2</v>
      </c>
      <c r="AA38" s="448">
        <v>12</v>
      </c>
      <c r="AB38" s="448">
        <v>0</v>
      </c>
      <c r="AC38" s="448">
        <v>33</v>
      </c>
      <c r="AZ38" s="448">
        <v>3</v>
      </c>
      <c r="BA38" s="448">
        <f>IF(AZ38=1,G38,0)</f>
        <v>0</v>
      </c>
      <c r="BB38" s="448">
        <f>IF(AZ38=2,G38,0)</f>
        <v>0</v>
      </c>
      <c r="BC38" s="448">
        <f>IF(AZ38=3,G38,0)</f>
        <v>0</v>
      </c>
      <c r="BD38" s="448">
        <f>IF(AZ38=4,G38,0)</f>
        <v>0</v>
      </c>
      <c r="BE38" s="448">
        <f>IF(AZ38=5,G38,0)</f>
        <v>0</v>
      </c>
      <c r="BF38" s="456"/>
      <c r="CZ38" s="448">
        <v>0</v>
      </c>
    </row>
    <row r="39" spans="1:104" ht="30" x14ac:dyDescent="0.25">
      <c r="A39" s="247">
        <v>31</v>
      </c>
      <c r="B39" s="247"/>
      <c r="C39" s="252" t="s">
        <v>1109</v>
      </c>
      <c r="D39" s="251" t="s">
        <v>896</v>
      </c>
      <c r="E39" s="251">
        <v>23</v>
      </c>
      <c r="F39" s="1"/>
      <c r="G39" s="255">
        <f t="shared" si="0"/>
        <v>0</v>
      </c>
      <c r="H39" s="449"/>
      <c r="I39" s="449"/>
      <c r="J39" s="449"/>
      <c r="O39" s="455">
        <v>2</v>
      </c>
      <c r="AA39" s="448">
        <v>12</v>
      </c>
      <c r="AB39" s="448">
        <v>0</v>
      </c>
      <c r="AC39" s="448">
        <v>34</v>
      </c>
      <c r="AZ39" s="448">
        <v>4</v>
      </c>
      <c r="BA39" s="448">
        <f>IF(AZ39=1,G39,0)</f>
        <v>0</v>
      </c>
      <c r="BB39" s="448">
        <f>IF(AZ39=2,G39,0)</f>
        <v>0</v>
      </c>
      <c r="BC39" s="448">
        <f>IF(AZ39=3,G39,0)</f>
        <v>0</v>
      </c>
      <c r="BD39" s="448">
        <f>IF(AZ39=4,G39,0)</f>
        <v>0</v>
      </c>
      <c r="BE39" s="448">
        <f>IF(AZ39=5,G39,0)</f>
        <v>0</v>
      </c>
      <c r="BF39" s="456"/>
      <c r="CZ39" s="448">
        <v>0</v>
      </c>
    </row>
    <row r="40" spans="1:104" ht="45" x14ac:dyDescent="0.25">
      <c r="A40" s="247">
        <v>32</v>
      </c>
      <c r="B40" s="247"/>
      <c r="C40" s="252" t="s">
        <v>1110</v>
      </c>
      <c r="D40" s="251" t="s">
        <v>896</v>
      </c>
      <c r="E40" s="251">
        <v>112</v>
      </c>
      <c r="F40" s="1"/>
      <c r="G40" s="255">
        <f t="shared" si="0"/>
        <v>0</v>
      </c>
      <c r="H40" s="449"/>
      <c r="I40" s="449"/>
      <c r="J40" s="449"/>
      <c r="O40" s="455">
        <v>2</v>
      </c>
      <c r="AA40" s="448">
        <v>12</v>
      </c>
      <c r="AB40" s="448">
        <v>0</v>
      </c>
      <c r="AC40" s="448">
        <v>35</v>
      </c>
      <c r="AZ40" s="448">
        <v>3</v>
      </c>
      <c r="BA40" s="448">
        <f t="shared" si="1"/>
        <v>0</v>
      </c>
      <c r="BB40" s="448">
        <f t="shared" si="2"/>
        <v>0</v>
      </c>
      <c r="BC40" s="448">
        <f t="shared" si="3"/>
        <v>0</v>
      </c>
      <c r="BD40" s="448">
        <f t="shared" si="4"/>
        <v>0</v>
      </c>
      <c r="BE40" s="448">
        <f t="shared" si="5"/>
        <v>0</v>
      </c>
      <c r="BF40" s="456"/>
      <c r="CZ40" s="448">
        <v>0</v>
      </c>
    </row>
    <row r="41" spans="1:104" ht="15" x14ac:dyDescent="0.25">
      <c r="A41" s="247">
        <v>33</v>
      </c>
      <c r="B41" s="247" t="s">
        <v>1111</v>
      </c>
      <c r="C41" s="252" t="s">
        <v>1112</v>
      </c>
      <c r="D41" s="251" t="s">
        <v>896</v>
      </c>
      <c r="E41" s="251">
        <v>20</v>
      </c>
      <c r="F41" s="1"/>
      <c r="G41" s="255">
        <f t="shared" si="0"/>
        <v>0</v>
      </c>
      <c r="H41" s="449"/>
      <c r="I41" s="449"/>
      <c r="J41" s="449"/>
      <c r="O41" s="455">
        <v>2</v>
      </c>
      <c r="AA41" s="448">
        <v>12</v>
      </c>
      <c r="AB41" s="448">
        <v>0</v>
      </c>
      <c r="AC41" s="448">
        <v>36</v>
      </c>
      <c r="AZ41" s="448">
        <v>4</v>
      </c>
      <c r="BA41" s="448">
        <f t="shared" si="1"/>
        <v>0</v>
      </c>
      <c r="BB41" s="448">
        <f t="shared" si="2"/>
        <v>0</v>
      </c>
      <c r="BC41" s="448">
        <f t="shared" si="3"/>
        <v>0</v>
      </c>
      <c r="BD41" s="448">
        <f t="shared" si="4"/>
        <v>0</v>
      </c>
      <c r="BE41" s="448">
        <f t="shared" si="5"/>
        <v>0</v>
      </c>
      <c r="BF41" s="456"/>
      <c r="CZ41" s="448">
        <v>0</v>
      </c>
    </row>
    <row r="42" spans="1:104" ht="30" x14ac:dyDescent="0.25">
      <c r="A42" s="247">
        <v>34</v>
      </c>
      <c r="B42" s="247" t="s">
        <v>1113</v>
      </c>
      <c r="C42" s="252" t="s">
        <v>1114</v>
      </c>
      <c r="D42" s="251" t="s">
        <v>896</v>
      </c>
      <c r="E42" s="251">
        <v>92</v>
      </c>
      <c r="F42" s="1"/>
      <c r="G42" s="255">
        <f t="shared" si="0"/>
        <v>0</v>
      </c>
      <c r="H42" s="449"/>
      <c r="I42" s="449"/>
      <c r="J42" s="449"/>
      <c r="O42" s="455">
        <v>2</v>
      </c>
      <c r="AA42" s="448">
        <v>12</v>
      </c>
      <c r="AB42" s="448">
        <v>0</v>
      </c>
      <c r="AC42" s="448">
        <v>37</v>
      </c>
      <c r="AZ42" s="448">
        <v>4</v>
      </c>
      <c r="BA42" s="448">
        <f t="shared" si="1"/>
        <v>0</v>
      </c>
      <c r="BB42" s="448">
        <f t="shared" si="2"/>
        <v>0</v>
      </c>
      <c r="BC42" s="448">
        <f t="shared" si="3"/>
        <v>0</v>
      </c>
      <c r="BD42" s="448">
        <f t="shared" si="4"/>
        <v>0</v>
      </c>
      <c r="BE42" s="448">
        <f t="shared" si="5"/>
        <v>0</v>
      </c>
      <c r="BF42" s="456"/>
      <c r="CZ42" s="448">
        <v>0</v>
      </c>
    </row>
    <row r="43" spans="1:104" ht="45" x14ac:dyDescent="0.25">
      <c r="A43" s="247">
        <v>35</v>
      </c>
      <c r="B43" s="247"/>
      <c r="C43" s="252" t="s">
        <v>1115</v>
      </c>
      <c r="D43" s="251" t="s">
        <v>896</v>
      </c>
      <c r="E43" s="251">
        <v>4</v>
      </c>
      <c r="F43" s="1"/>
      <c r="G43" s="255">
        <f t="shared" si="0"/>
        <v>0</v>
      </c>
      <c r="H43" s="449"/>
      <c r="I43" s="449"/>
      <c r="J43" s="449"/>
      <c r="O43" s="455">
        <v>2</v>
      </c>
      <c r="AA43" s="448">
        <v>12</v>
      </c>
      <c r="AB43" s="448">
        <v>1</v>
      </c>
      <c r="AC43" s="448">
        <v>38</v>
      </c>
      <c r="AZ43" s="448">
        <v>3</v>
      </c>
      <c r="BA43" s="448">
        <f t="shared" si="1"/>
        <v>0</v>
      </c>
      <c r="BB43" s="448">
        <f t="shared" si="2"/>
        <v>0</v>
      </c>
      <c r="BC43" s="448">
        <f t="shared" si="3"/>
        <v>0</v>
      </c>
      <c r="BD43" s="448">
        <f t="shared" si="4"/>
        <v>0</v>
      </c>
      <c r="BE43" s="448">
        <f t="shared" si="5"/>
        <v>0</v>
      </c>
      <c r="BF43" s="456"/>
      <c r="CZ43" s="448">
        <v>2.8300000000000001E-3</v>
      </c>
    </row>
    <row r="44" spans="1:104" ht="15" x14ac:dyDescent="0.25">
      <c r="A44" s="247">
        <v>36</v>
      </c>
      <c r="B44" s="247" t="s">
        <v>1111</v>
      </c>
      <c r="C44" s="252" t="s">
        <v>1112</v>
      </c>
      <c r="D44" s="251" t="s">
        <v>896</v>
      </c>
      <c r="E44" s="251">
        <v>1</v>
      </c>
      <c r="F44" s="1"/>
      <c r="G44" s="255">
        <f t="shared" si="0"/>
        <v>0</v>
      </c>
      <c r="H44" s="449"/>
      <c r="I44" s="449"/>
      <c r="J44" s="449"/>
      <c r="O44" s="455">
        <v>2</v>
      </c>
      <c r="AA44" s="448">
        <v>12</v>
      </c>
      <c r="AB44" s="448">
        <v>0</v>
      </c>
      <c r="AC44" s="448">
        <v>36</v>
      </c>
      <c r="AZ44" s="448">
        <v>4</v>
      </c>
      <c r="BA44" s="448">
        <f t="shared" si="1"/>
        <v>0</v>
      </c>
      <c r="BB44" s="448">
        <f t="shared" si="2"/>
        <v>0</v>
      </c>
      <c r="BC44" s="448">
        <f t="shared" si="3"/>
        <v>0</v>
      </c>
      <c r="BD44" s="448">
        <f t="shared" si="4"/>
        <v>0</v>
      </c>
      <c r="BE44" s="448">
        <f t="shared" si="5"/>
        <v>0</v>
      </c>
      <c r="BF44" s="456"/>
      <c r="CZ44" s="448">
        <v>0</v>
      </c>
    </row>
    <row r="45" spans="1:104" ht="30" x14ac:dyDescent="0.25">
      <c r="A45" s="247">
        <v>37</v>
      </c>
      <c r="B45" s="247" t="s">
        <v>1113</v>
      </c>
      <c r="C45" s="252" t="s">
        <v>1114</v>
      </c>
      <c r="D45" s="251" t="s">
        <v>896</v>
      </c>
      <c r="E45" s="251">
        <v>3</v>
      </c>
      <c r="F45" s="1"/>
      <c r="G45" s="255">
        <f t="shared" si="0"/>
        <v>0</v>
      </c>
      <c r="H45" s="449"/>
      <c r="I45" s="449"/>
      <c r="J45" s="449"/>
      <c r="O45" s="455">
        <v>2</v>
      </c>
      <c r="AA45" s="448">
        <v>12</v>
      </c>
      <c r="AB45" s="448">
        <v>0</v>
      </c>
      <c r="AC45" s="448">
        <v>37</v>
      </c>
      <c r="AZ45" s="448">
        <v>4</v>
      </c>
      <c r="BA45" s="448">
        <f t="shared" si="1"/>
        <v>0</v>
      </c>
      <c r="BB45" s="448">
        <f t="shared" si="2"/>
        <v>0</v>
      </c>
      <c r="BC45" s="448">
        <f t="shared" si="3"/>
        <v>0</v>
      </c>
      <c r="BD45" s="448">
        <f t="shared" si="4"/>
        <v>0</v>
      </c>
      <c r="BE45" s="448">
        <f t="shared" si="5"/>
        <v>0</v>
      </c>
      <c r="BF45" s="456"/>
      <c r="CZ45" s="448">
        <v>0</v>
      </c>
    </row>
    <row r="46" spans="1:104" ht="45" x14ac:dyDescent="0.25">
      <c r="A46" s="247">
        <v>38</v>
      </c>
      <c r="B46" s="247"/>
      <c r="C46" s="252" t="s">
        <v>1116</v>
      </c>
      <c r="D46" s="251" t="s">
        <v>896</v>
      </c>
      <c r="E46" s="251">
        <v>4</v>
      </c>
      <c r="F46" s="1"/>
      <c r="G46" s="255">
        <f t="shared" si="0"/>
        <v>0</v>
      </c>
      <c r="H46" s="449"/>
      <c r="I46" s="449"/>
      <c r="O46" s="455">
        <v>2</v>
      </c>
      <c r="AA46" s="448">
        <v>12</v>
      </c>
      <c r="AB46" s="448">
        <v>1</v>
      </c>
      <c r="AC46" s="448">
        <v>38</v>
      </c>
      <c r="AZ46" s="448">
        <v>3</v>
      </c>
      <c r="BA46" s="448">
        <f t="shared" si="1"/>
        <v>0</v>
      </c>
      <c r="BB46" s="448">
        <f t="shared" si="2"/>
        <v>0</v>
      </c>
      <c r="BC46" s="448">
        <f t="shared" si="3"/>
        <v>0</v>
      </c>
      <c r="BD46" s="448">
        <f t="shared" si="4"/>
        <v>0</v>
      </c>
      <c r="BE46" s="448">
        <f t="shared" si="5"/>
        <v>0</v>
      </c>
      <c r="BF46" s="456"/>
      <c r="CZ46" s="448">
        <v>2.8300000000000001E-3</v>
      </c>
    </row>
    <row r="47" spans="1:104" ht="15" x14ac:dyDescent="0.25">
      <c r="A47" s="247">
        <v>39</v>
      </c>
      <c r="B47" s="247" t="s">
        <v>1117</v>
      </c>
      <c r="C47" s="252" t="s">
        <v>1118</v>
      </c>
      <c r="D47" s="251" t="s">
        <v>896</v>
      </c>
      <c r="E47" s="251">
        <v>4</v>
      </c>
      <c r="F47" s="1"/>
      <c r="G47" s="255">
        <f t="shared" si="0"/>
        <v>0</v>
      </c>
      <c r="H47" s="449"/>
      <c r="I47" s="449"/>
      <c r="O47" s="455">
        <v>2</v>
      </c>
      <c r="AA47" s="448">
        <v>12</v>
      </c>
      <c r="AB47" s="448">
        <v>0</v>
      </c>
      <c r="AC47" s="448">
        <v>39</v>
      </c>
      <c r="AZ47" s="448">
        <v>4</v>
      </c>
      <c r="BA47" s="448">
        <f t="shared" si="1"/>
        <v>0</v>
      </c>
      <c r="BB47" s="448">
        <f t="shared" si="2"/>
        <v>0</v>
      </c>
      <c r="BC47" s="448">
        <f t="shared" si="3"/>
        <v>0</v>
      </c>
      <c r="BD47" s="448">
        <f t="shared" si="4"/>
        <v>0</v>
      </c>
      <c r="BE47" s="448">
        <f t="shared" si="5"/>
        <v>0</v>
      </c>
      <c r="BF47" s="456"/>
      <c r="CZ47" s="448">
        <v>0</v>
      </c>
    </row>
    <row r="48" spans="1:104" ht="45" x14ac:dyDescent="0.25">
      <c r="A48" s="247">
        <v>40</v>
      </c>
      <c r="B48" s="247"/>
      <c r="C48" s="252" t="s">
        <v>1119</v>
      </c>
      <c r="D48" s="251" t="s">
        <v>896</v>
      </c>
      <c r="E48" s="251">
        <v>2</v>
      </c>
      <c r="F48" s="1"/>
      <c r="G48" s="255">
        <f t="shared" si="0"/>
        <v>0</v>
      </c>
      <c r="O48" s="455">
        <v>2</v>
      </c>
      <c r="AA48" s="448">
        <v>12</v>
      </c>
      <c r="AB48" s="448">
        <v>0</v>
      </c>
      <c r="AC48" s="448">
        <v>35</v>
      </c>
      <c r="AZ48" s="448">
        <v>3</v>
      </c>
      <c r="BA48" s="448">
        <f t="shared" si="1"/>
        <v>0</v>
      </c>
      <c r="BB48" s="448">
        <f t="shared" si="2"/>
        <v>0</v>
      </c>
      <c r="BC48" s="448">
        <f t="shared" si="3"/>
        <v>0</v>
      </c>
      <c r="BD48" s="448">
        <f t="shared" si="4"/>
        <v>0</v>
      </c>
      <c r="BE48" s="448">
        <f t="shared" si="5"/>
        <v>0</v>
      </c>
      <c r="BF48" s="456"/>
      <c r="CZ48" s="448">
        <v>0</v>
      </c>
    </row>
    <row r="49" spans="1:105" ht="15" x14ac:dyDescent="0.25">
      <c r="A49" s="247">
        <v>41</v>
      </c>
      <c r="B49" s="247" t="s">
        <v>1117</v>
      </c>
      <c r="C49" s="252" t="s">
        <v>1118</v>
      </c>
      <c r="D49" s="251" t="s">
        <v>896</v>
      </c>
      <c r="E49" s="251">
        <v>2</v>
      </c>
      <c r="F49" s="1"/>
      <c r="G49" s="255">
        <f t="shared" si="0"/>
        <v>0</v>
      </c>
      <c r="O49" s="455">
        <v>2</v>
      </c>
      <c r="AA49" s="448">
        <v>12</v>
      </c>
      <c r="AB49" s="448">
        <v>0</v>
      </c>
      <c r="AC49" s="448">
        <v>41</v>
      </c>
      <c r="AZ49" s="448">
        <v>4</v>
      </c>
      <c r="BA49" s="448">
        <f t="shared" si="1"/>
        <v>0</v>
      </c>
      <c r="BB49" s="448">
        <f t="shared" si="2"/>
        <v>0</v>
      </c>
      <c r="BC49" s="448">
        <f t="shared" si="3"/>
        <v>0</v>
      </c>
      <c r="BD49" s="448">
        <f t="shared" si="4"/>
        <v>0</v>
      </c>
      <c r="BE49" s="448">
        <f t="shared" si="5"/>
        <v>0</v>
      </c>
      <c r="BF49" s="456"/>
      <c r="CZ49" s="448">
        <v>0</v>
      </c>
    </row>
    <row r="50" spans="1:105" ht="30" x14ac:dyDescent="0.25">
      <c r="A50" s="247">
        <v>42</v>
      </c>
      <c r="B50" s="247"/>
      <c r="C50" s="252" t="s">
        <v>1120</v>
      </c>
      <c r="D50" s="251" t="s">
        <v>896</v>
      </c>
      <c r="E50" s="251">
        <v>23</v>
      </c>
      <c r="F50" s="1"/>
      <c r="G50" s="255">
        <f t="shared" si="0"/>
        <v>0</v>
      </c>
      <c r="H50" s="449"/>
      <c r="I50" s="449"/>
      <c r="J50" s="449"/>
      <c r="O50" s="455">
        <v>2</v>
      </c>
      <c r="AA50" s="448">
        <v>12</v>
      </c>
      <c r="AB50" s="448">
        <v>1</v>
      </c>
      <c r="AC50" s="448">
        <v>44</v>
      </c>
      <c r="AZ50" s="448">
        <v>3</v>
      </c>
      <c r="BA50" s="448">
        <f t="shared" si="1"/>
        <v>0</v>
      </c>
      <c r="BB50" s="448">
        <f t="shared" si="2"/>
        <v>0</v>
      </c>
      <c r="BC50" s="448">
        <f t="shared" si="3"/>
        <v>0</v>
      </c>
      <c r="BD50" s="448">
        <f t="shared" si="4"/>
        <v>0</v>
      </c>
      <c r="BE50" s="448">
        <f t="shared" si="5"/>
        <v>0</v>
      </c>
      <c r="BF50" s="456"/>
      <c r="CZ50" s="448">
        <v>0</v>
      </c>
    </row>
    <row r="51" spans="1:105" ht="30" x14ac:dyDescent="0.25">
      <c r="A51" s="247">
        <v>43</v>
      </c>
      <c r="B51" s="247"/>
      <c r="C51" s="252" t="s">
        <v>1121</v>
      </c>
      <c r="D51" s="251" t="s">
        <v>896</v>
      </c>
      <c r="E51" s="251">
        <v>23</v>
      </c>
      <c r="F51" s="1"/>
      <c r="G51" s="255">
        <f t="shared" si="0"/>
        <v>0</v>
      </c>
      <c r="H51" s="449"/>
      <c r="I51" s="449"/>
      <c r="J51" s="449"/>
      <c r="O51" s="455">
        <v>2</v>
      </c>
      <c r="AA51" s="448">
        <v>12</v>
      </c>
      <c r="AB51" s="448">
        <v>0</v>
      </c>
      <c r="AC51" s="448">
        <v>45</v>
      </c>
      <c r="AZ51" s="448">
        <v>4</v>
      </c>
      <c r="BA51" s="448">
        <f t="shared" si="1"/>
        <v>0</v>
      </c>
      <c r="BB51" s="448">
        <f t="shared" si="2"/>
        <v>0</v>
      </c>
      <c r="BC51" s="448">
        <f t="shared" si="3"/>
        <v>0</v>
      </c>
      <c r="BD51" s="448">
        <f t="shared" si="4"/>
        <v>0</v>
      </c>
      <c r="BE51" s="448">
        <f t="shared" si="5"/>
        <v>0</v>
      </c>
      <c r="BF51" s="456"/>
      <c r="CZ51" s="448">
        <v>0</v>
      </c>
    </row>
    <row r="52" spans="1:105" ht="60" x14ac:dyDescent="0.25">
      <c r="A52" s="247">
        <v>44</v>
      </c>
      <c r="B52" s="247"/>
      <c r="C52" s="252" t="s">
        <v>1122</v>
      </c>
      <c r="D52" s="251" t="s">
        <v>896</v>
      </c>
      <c r="E52" s="251">
        <v>6</v>
      </c>
      <c r="F52" s="1"/>
      <c r="G52" s="255">
        <f t="shared" si="0"/>
        <v>0</v>
      </c>
      <c r="H52" s="449"/>
      <c r="I52" s="449"/>
      <c r="J52" s="449"/>
      <c r="O52" s="455">
        <v>2</v>
      </c>
      <c r="AA52" s="448">
        <v>12</v>
      </c>
      <c r="AB52" s="448">
        <v>0</v>
      </c>
      <c r="AC52" s="448">
        <v>46</v>
      </c>
      <c r="AZ52" s="448">
        <v>3</v>
      </c>
      <c r="BA52" s="448">
        <f t="shared" si="1"/>
        <v>0</v>
      </c>
      <c r="BB52" s="448">
        <f t="shared" si="2"/>
        <v>0</v>
      </c>
      <c r="BC52" s="448">
        <f t="shared" si="3"/>
        <v>0</v>
      </c>
      <c r="BD52" s="448">
        <f t="shared" si="4"/>
        <v>0</v>
      </c>
      <c r="BE52" s="448">
        <f t="shared" si="5"/>
        <v>0</v>
      </c>
      <c r="BF52" s="456"/>
      <c r="CZ52" s="448">
        <v>0</v>
      </c>
    </row>
    <row r="53" spans="1:105" ht="15" x14ac:dyDescent="0.25">
      <c r="A53" s="247">
        <v>45</v>
      </c>
      <c r="B53" s="247" t="s">
        <v>1123</v>
      </c>
      <c r="C53" s="252" t="s">
        <v>1124</v>
      </c>
      <c r="D53" s="251" t="s">
        <v>896</v>
      </c>
      <c r="E53" s="251">
        <v>6</v>
      </c>
      <c r="F53" s="1"/>
      <c r="G53" s="255">
        <f t="shared" si="0"/>
        <v>0</v>
      </c>
      <c r="H53" s="449"/>
      <c r="I53" s="449"/>
      <c r="J53" s="449"/>
      <c r="O53" s="455">
        <v>2</v>
      </c>
      <c r="AA53" s="448">
        <v>12</v>
      </c>
      <c r="AB53" s="448">
        <v>0</v>
      </c>
      <c r="AC53" s="448">
        <v>47</v>
      </c>
      <c r="AZ53" s="448">
        <v>4</v>
      </c>
      <c r="BA53" s="448">
        <f t="shared" si="1"/>
        <v>0</v>
      </c>
      <c r="BB53" s="448">
        <f t="shared" si="2"/>
        <v>0</v>
      </c>
      <c r="BC53" s="448">
        <f t="shared" si="3"/>
        <v>0</v>
      </c>
      <c r="BD53" s="448">
        <f t="shared" si="4"/>
        <v>0</v>
      </c>
      <c r="BE53" s="448">
        <f t="shared" si="5"/>
        <v>0</v>
      </c>
      <c r="BF53" s="456"/>
      <c r="CZ53" s="448">
        <v>0</v>
      </c>
    </row>
    <row r="54" spans="1:105" ht="30" x14ac:dyDescent="0.25">
      <c r="A54" s="247">
        <v>46</v>
      </c>
      <c r="B54" s="247"/>
      <c r="C54" s="252" t="s">
        <v>1125</v>
      </c>
      <c r="D54" s="251" t="s">
        <v>896</v>
      </c>
      <c r="E54" s="251">
        <v>1</v>
      </c>
      <c r="F54" s="1"/>
      <c r="G54" s="255">
        <f>E54*F54</f>
        <v>0</v>
      </c>
      <c r="H54" s="449"/>
      <c r="I54" s="449"/>
      <c r="O54" s="455">
        <v>2</v>
      </c>
      <c r="AA54" s="448">
        <v>12</v>
      </c>
      <c r="AB54" s="448">
        <v>0</v>
      </c>
      <c r="AC54" s="448">
        <v>33</v>
      </c>
      <c r="AZ54" s="448">
        <v>3</v>
      </c>
      <c r="BA54" s="448">
        <f t="shared" si="1"/>
        <v>0</v>
      </c>
      <c r="BB54" s="448">
        <f t="shared" si="2"/>
        <v>0</v>
      </c>
      <c r="BC54" s="448">
        <f t="shared" si="3"/>
        <v>0</v>
      </c>
      <c r="BD54" s="448">
        <f t="shared" si="4"/>
        <v>0</v>
      </c>
      <c r="BE54" s="448">
        <f t="shared" si="5"/>
        <v>0</v>
      </c>
      <c r="BF54" s="456"/>
      <c r="CZ54" s="448">
        <v>0</v>
      </c>
    </row>
    <row r="55" spans="1:105" ht="30" x14ac:dyDescent="0.25">
      <c r="A55" s="247">
        <v>47</v>
      </c>
      <c r="B55" s="247" t="s">
        <v>1126</v>
      </c>
      <c r="C55" s="252" t="s">
        <v>1127</v>
      </c>
      <c r="D55" s="251" t="s">
        <v>896</v>
      </c>
      <c r="E55" s="251">
        <v>1</v>
      </c>
      <c r="F55" s="1"/>
      <c r="G55" s="255">
        <f>E55*F55</f>
        <v>0</v>
      </c>
      <c r="H55" s="449"/>
      <c r="I55" s="449"/>
      <c r="O55" s="455">
        <v>2</v>
      </c>
      <c r="AA55" s="448">
        <v>12</v>
      </c>
      <c r="AB55" s="448">
        <v>0</v>
      </c>
      <c r="AC55" s="448">
        <v>34</v>
      </c>
      <c r="AZ55" s="448">
        <v>4</v>
      </c>
      <c r="BA55" s="448">
        <f t="shared" si="1"/>
        <v>0</v>
      </c>
      <c r="BB55" s="448">
        <f t="shared" si="2"/>
        <v>0</v>
      </c>
      <c r="BC55" s="448">
        <f t="shared" si="3"/>
        <v>0</v>
      </c>
      <c r="BD55" s="448">
        <f t="shared" si="4"/>
        <v>0</v>
      </c>
      <c r="BE55" s="448">
        <f t="shared" si="5"/>
        <v>0</v>
      </c>
      <c r="BF55" s="456"/>
      <c r="CZ55" s="448">
        <v>0</v>
      </c>
    </row>
    <row r="56" spans="1:105" ht="30" x14ac:dyDescent="0.25">
      <c r="A56" s="247">
        <v>48</v>
      </c>
      <c r="B56" s="247"/>
      <c r="C56" s="252" t="s">
        <v>1128</v>
      </c>
      <c r="D56" s="251" t="s">
        <v>896</v>
      </c>
      <c r="E56" s="251">
        <v>1</v>
      </c>
      <c r="F56" s="1"/>
      <c r="G56" s="255">
        <f>E56*F56</f>
        <v>0</v>
      </c>
      <c r="H56" s="449"/>
      <c r="I56" s="449"/>
      <c r="O56" s="455">
        <v>2</v>
      </c>
      <c r="AA56" s="448">
        <v>12</v>
      </c>
      <c r="AB56" s="448">
        <v>0</v>
      </c>
      <c r="AC56" s="448">
        <v>33</v>
      </c>
      <c r="AZ56" s="448">
        <v>3</v>
      </c>
      <c r="BA56" s="448">
        <f>IF(AZ56=1,G56,0)</f>
        <v>0</v>
      </c>
      <c r="BB56" s="448">
        <f>IF(AZ56=2,G56,0)</f>
        <v>0</v>
      </c>
      <c r="BC56" s="448">
        <f>IF(AZ56=3,G56,0)</f>
        <v>0</v>
      </c>
      <c r="BD56" s="448">
        <f>IF(AZ56=4,G56,0)</f>
        <v>0</v>
      </c>
      <c r="BE56" s="448">
        <f>IF(AZ56=5,G56,0)</f>
        <v>0</v>
      </c>
      <c r="BF56" s="456"/>
      <c r="CZ56" s="448">
        <v>0</v>
      </c>
    </row>
    <row r="57" spans="1:105" ht="30" x14ac:dyDescent="0.25">
      <c r="A57" s="247">
        <v>49</v>
      </c>
      <c r="B57" s="247" t="s">
        <v>1126</v>
      </c>
      <c r="C57" s="252" t="s">
        <v>1129</v>
      </c>
      <c r="D57" s="251" t="s">
        <v>896</v>
      </c>
      <c r="E57" s="251">
        <v>1</v>
      </c>
      <c r="F57" s="1"/>
      <c r="G57" s="255">
        <f>E57*F57</f>
        <v>0</v>
      </c>
      <c r="H57" s="449"/>
      <c r="I57" s="449"/>
      <c r="O57" s="455">
        <v>2</v>
      </c>
      <c r="AA57" s="448">
        <v>12</v>
      </c>
      <c r="AB57" s="448">
        <v>0</v>
      </c>
      <c r="AC57" s="448">
        <v>34</v>
      </c>
      <c r="AZ57" s="448">
        <v>4</v>
      </c>
      <c r="BA57" s="448">
        <f>IF(AZ57=1,G57,0)</f>
        <v>0</v>
      </c>
      <c r="BB57" s="448">
        <f>IF(AZ57=2,G57,0)</f>
        <v>0</v>
      </c>
      <c r="BC57" s="448">
        <f>IF(AZ57=3,G57,0)</f>
        <v>0</v>
      </c>
      <c r="BD57" s="448">
        <f>IF(AZ57=4,G57,0)</f>
        <v>0</v>
      </c>
      <c r="BE57" s="448">
        <f>IF(AZ57=5,G57,0)</f>
        <v>0</v>
      </c>
      <c r="BF57" s="456"/>
      <c r="CZ57" s="448">
        <v>0</v>
      </c>
    </row>
    <row r="58" spans="1:105" s="449" customFormat="1" ht="30" x14ac:dyDescent="0.25">
      <c r="A58" s="247">
        <v>50</v>
      </c>
      <c r="B58" s="247" t="s">
        <v>1130</v>
      </c>
      <c r="C58" s="252" t="s">
        <v>1131</v>
      </c>
      <c r="D58" s="251" t="s">
        <v>897</v>
      </c>
      <c r="E58" s="251">
        <v>1250</v>
      </c>
      <c r="F58" s="1"/>
      <c r="G58" s="255">
        <f t="shared" ref="G58:G88" si="6">E58*F58</f>
        <v>0</v>
      </c>
      <c r="O58" s="458">
        <v>2</v>
      </c>
      <c r="AA58" s="449">
        <v>12</v>
      </c>
      <c r="AB58" s="449">
        <v>0</v>
      </c>
      <c r="AC58" s="449">
        <v>48</v>
      </c>
      <c r="AY58" s="448"/>
      <c r="AZ58" s="449">
        <v>3</v>
      </c>
      <c r="BA58" s="449">
        <f t="shared" ref="BA58:BA101" si="7">IF(AZ58=1,G58,0)</f>
        <v>0</v>
      </c>
      <c r="BB58" s="449">
        <f t="shared" ref="BB58:BB101" si="8">IF(AZ58=2,G58,0)</f>
        <v>0</v>
      </c>
      <c r="BC58" s="449">
        <f t="shared" ref="BC58:BC101" si="9">IF(AZ58=3,G58,0)</f>
        <v>0</v>
      </c>
      <c r="BD58" s="449">
        <f t="shared" ref="BD58:BD101" si="10">IF(AZ58=4,G58,0)</f>
        <v>0</v>
      </c>
      <c r="BE58" s="449">
        <f t="shared" ref="BE58:BE101" si="11">IF(AZ58=5,G58,0)</f>
        <v>0</v>
      </c>
      <c r="BF58" s="453"/>
      <c r="CZ58" s="449">
        <v>0</v>
      </c>
    </row>
    <row r="59" spans="1:105" s="449" customFormat="1" ht="30" x14ac:dyDescent="0.25">
      <c r="A59" s="247">
        <v>51</v>
      </c>
      <c r="B59" s="247" t="s">
        <v>1130</v>
      </c>
      <c r="C59" s="252" t="s">
        <v>1132</v>
      </c>
      <c r="D59" s="251" t="s">
        <v>897</v>
      </c>
      <c r="E59" s="251">
        <v>220</v>
      </c>
      <c r="F59" s="1"/>
      <c r="G59" s="255">
        <f t="shared" si="6"/>
        <v>0</v>
      </c>
      <c r="O59" s="458">
        <v>2</v>
      </c>
      <c r="AA59" s="449">
        <v>12</v>
      </c>
      <c r="AB59" s="449">
        <v>0</v>
      </c>
      <c r="AC59" s="449">
        <v>49</v>
      </c>
      <c r="AY59" s="448"/>
      <c r="AZ59" s="449">
        <v>3</v>
      </c>
      <c r="BA59" s="449">
        <f t="shared" si="7"/>
        <v>0</v>
      </c>
      <c r="BB59" s="449">
        <f t="shared" si="8"/>
        <v>0</v>
      </c>
      <c r="BC59" s="449">
        <f t="shared" si="9"/>
        <v>0</v>
      </c>
      <c r="BD59" s="449">
        <f t="shared" si="10"/>
        <v>0</v>
      </c>
      <c r="BE59" s="449">
        <f t="shared" si="11"/>
        <v>0</v>
      </c>
      <c r="BF59" s="453"/>
      <c r="CZ59" s="449">
        <v>0</v>
      </c>
    </row>
    <row r="60" spans="1:105" s="449" customFormat="1" ht="30" x14ac:dyDescent="0.25">
      <c r="A60" s="247">
        <v>52</v>
      </c>
      <c r="B60" s="247" t="s">
        <v>1133</v>
      </c>
      <c r="C60" s="252" t="s">
        <v>1134</v>
      </c>
      <c r="D60" s="251" t="s">
        <v>897</v>
      </c>
      <c r="E60" s="251">
        <v>1470</v>
      </c>
      <c r="F60" s="1"/>
      <c r="G60" s="255">
        <f t="shared" si="6"/>
        <v>0</v>
      </c>
      <c r="O60" s="458">
        <v>2</v>
      </c>
      <c r="AA60" s="449">
        <v>12</v>
      </c>
      <c r="AB60" s="449">
        <v>0</v>
      </c>
      <c r="AC60" s="449">
        <v>52</v>
      </c>
      <c r="AY60" s="448"/>
      <c r="AZ60" s="449">
        <v>4</v>
      </c>
      <c r="BA60" s="449">
        <f t="shared" si="7"/>
        <v>0</v>
      </c>
      <c r="BB60" s="449">
        <f t="shared" si="8"/>
        <v>0</v>
      </c>
      <c r="BC60" s="449">
        <f t="shared" si="9"/>
        <v>0</v>
      </c>
      <c r="BD60" s="449">
        <f t="shared" si="10"/>
        <v>0</v>
      </c>
      <c r="BE60" s="449">
        <f t="shared" si="11"/>
        <v>0</v>
      </c>
      <c r="BF60" s="453"/>
      <c r="CZ60" s="449">
        <v>0</v>
      </c>
    </row>
    <row r="61" spans="1:105" ht="30" x14ac:dyDescent="0.25">
      <c r="A61" s="247">
        <v>53</v>
      </c>
      <c r="B61" s="247" t="s">
        <v>1135</v>
      </c>
      <c r="C61" s="252" t="s">
        <v>1136</v>
      </c>
      <c r="D61" s="251" t="s">
        <v>897</v>
      </c>
      <c r="E61" s="251">
        <v>530</v>
      </c>
      <c r="F61" s="1"/>
      <c r="G61" s="255">
        <f t="shared" si="6"/>
        <v>0</v>
      </c>
      <c r="H61" s="449"/>
      <c r="I61" s="449"/>
      <c r="J61" s="449"/>
      <c r="K61" s="449"/>
      <c r="L61" s="449"/>
      <c r="M61" s="449"/>
      <c r="N61" s="449"/>
      <c r="O61" s="458">
        <v>2</v>
      </c>
      <c r="P61" s="449"/>
      <c r="Q61" s="449"/>
      <c r="R61" s="449"/>
      <c r="S61" s="449"/>
      <c r="T61" s="449"/>
      <c r="U61" s="449"/>
      <c r="V61" s="449"/>
      <c r="W61" s="449"/>
      <c r="X61" s="449"/>
      <c r="Y61" s="449"/>
      <c r="Z61" s="449"/>
      <c r="AA61" s="449">
        <v>12</v>
      </c>
      <c r="AB61" s="449">
        <v>0</v>
      </c>
      <c r="AC61" s="449">
        <v>52</v>
      </c>
      <c r="AD61" s="449"/>
      <c r="AE61" s="449"/>
      <c r="AF61" s="449"/>
      <c r="AG61" s="449"/>
      <c r="AH61" s="449"/>
      <c r="AI61" s="449"/>
      <c r="AJ61" s="449"/>
      <c r="AK61" s="449"/>
      <c r="AL61" s="449"/>
      <c r="AM61" s="449"/>
      <c r="AN61" s="449"/>
      <c r="AO61" s="449"/>
      <c r="AP61" s="449"/>
      <c r="AQ61" s="449"/>
      <c r="AR61" s="449"/>
      <c r="AS61" s="449"/>
      <c r="AT61" s="449"/>
      <c r="AU61" s="449"/>
      <c r="AV61" s="449"/>
      <c r="AW61" s="449"/>
      <c r="AX61" s="449"/>
      <c r="AZ61" s="449">
        <v>3</v>
      </c>
      <c r="BA61" s="449">
        <f t="shared" si="7"/>
        <v>0</v>
      </c>
      <c r="BB61" s="449">
        <f t="shared" si="8"/>
        <v>0</v>
      </c>
      <c r="BC61" s="449">
        <f t="shared" si="9"/>
        <v>0</v>
      </c>
      <c r="BD61" s="449">
        <f t="shared" si="10"/>
        <v>0</v>
      </c>
      <c r="BE61" s="449">
        <f t="shared" si="11"/>
        <v>0</v>
      </c>
      <c r="BF61" s="453"/>
      <c r="BG61" s="449"/>
      <c r="BH61" s="449"/>
      <c r="BI61" s="449"/>
      <c r="BJ61" s="449"/>
      <c r="BK61" s="449"/>
      <c r="BL61" s="449"/>
      <c r="BM61" s="449"/>
      <c r="BN61" s="449"/>
      <c r="BO61" s="449"/>
      <c r="BP61" s="449"/>
      <c r="BQ61" s="449"/>
      <c r="BR61" s="449"/>
      <c r="BS61" s="449"/>
      <c r="BT61" s="449"/>
      <c r="BU61" s="449"/>
      <c r="BV61" s="449"/>
      <c r="BW61" s="449"/>
      <c r="BX61" s="449"/>
      <c r="BY61" s="449"/>
      <c r="BZ61" s="449"/>
      <c r="CA61" s="449"/>
      <c r="CB61" s="449"/>
      <c r="CC61" s="449"/>
      <c r="CD61" s="449"/>
      <c r="CE61" s="449"/>
      <c r="CF61" s="449"/>
      <c r="CG61" s="449"/>
      <c r="CH61" s="449"/>
      <c r="CI61" s="449"/>
      <c r="CJ61" s="449"/>
      <c r="CK61" s="449"/>
      <c r="CL61" s="449"/>
      <c r="CM61" s="449"/>
      <c r="CN61" s="449"/>
      <c r="CO61" s="449"/>
      <c r="CP61" s="449"/>
      <c r="CQ61" s="449"/>
      <c r="CR61" s="449"/>
      <c r="CS61" s="449"/>
      <c r="CT61" s="449"/>
      <c r="CU61" s="449"/>
      <c r="CV61" s="449"/>
      <c r="CW61" s="449"/>
      <c r="CX61" s="449"/>
      <c r="CY61" s="449"/>
      <c r="CZ61" s="449">
        <v>3.0799999999999998E-3</v>
      </c>
      <c r="DA61" s="449"/>
    </row>
    <row r="62" spans="1:105" ht="30" x14ac:dyDescent="0.25">
      <c r="A62" s="247">
        <v>54</v>
      </c>
      <c r="B62" s="247" t="s">
        <v>1137</v>
      </c>
      <c r="C62" s="252" t="s">
        <v>1138</v>
      </c>
      <c r="D62" s="251" t="s">
        <v>897</v>
      </c>
      <c r="E62" s="251">
        <v>530</v>
      </c>
      <c r="F62" s="1"/>
      <c r="G62" s="255">
        <f t="shared" si="6"/>
        <v>0</v>
      </c>
      <c r="H62" s="449"/>
      <c r="I62" s="449"/>
      <c r="J62" s="449"/>
      <c r="K62" s="449"/>
      <c r="L62" s="449"/>
      <c r="M62" s="449"/>
      <c r="N62" s="449"/>
      <c r="O62" s="458">
        <v>2</v>
      </c>
      <c r="P62" s="449"/>
      <c r="Q62" s="449"/>
      <c r="R62" s="449"/>
      <c r="S62" s="449"/>
      <c r="T62" s="449"/>
      <c r="U62" s="449"/>
      <c r="V62" s="449"/>
      <c r="W62" s="449"/>
      <c r="X62" s="449"/>
      <c r="Y62" s="449"/>
      <c r="Z62" s="449"/>
      <c r="AA62" s="449">
        <v>12</v>
      </c>
      <c r="AB62" s="449">
        <v>0</v>
      </c>
      <c r="AC62" s="449">
        <v>52</v>
      </c>
      <c r="AD62" s="449"/>
      <c r="AE62" s="449"/>
      <c r="AF62" s="449"/>
      <c r="AG62" s="449"/>
      <c r="AH62" s="449"/>
      <c r="AI62" s="449"/>
      <c r="AJ62" s="449"/>
      <c r="AK62" s="449"/>
      <c r="AL62" s="449"/>
      <c r="AM62" s="449"/>
      <c r="AN62" s="449"/>
      <c r="AO62" s="449"/>
      <c r="AP62" s="449"/>
      <c r="AQ62" s="449"/>
      <c r="AR62" s="449"/>
      <c r="AS62" s="449"/>
      <c r="AT62" s="449"/>
      <c r="AU62" s="449"/>
      <c r="AV62" s="449"/>
      <c r="AW62" s="449"/>
      <c r="AX62" s="449"/>
      <c r="AZ62" s="449">
        <v>4</v>
      </c>
      <c r="BA62" s="449">
        <f t="shared" si="7"/>
        <v>0</v>
      </c>
      <c r="BB62" s="449">
        <f t="shared" si="8"/>
        <v>0</v>
      </c>
      <c r="BC62" s="449">
        <f t="shared" si="9"/>
        <v>0</v>
      </c>
      <c r="BD62" s="449">
        <f t="shared" si="10"/>
        <v>0</v>
      </c>
      <c r="BE62" s="449">
        <f t="shared" si="11"/>
        <v>0</v>
      </c>
      <c r="BF62" s="453"/>
      <c r="BG62" s="449"/>
      <c r="BH62" s="449"/>
      <c r="BI62" s="449"/>
      <c r="BJ62" s="449"/>
      <c r="BK62" s="449"/>
      <c r="BL62" s="449"/>
      <c r="BM62" s="449"/>
      <c r="BN62" s="449"/>
      <c r="BO62" s="449"/>
      <c r="BP62" s="449"/>
      <c r="BQ62" s="449"/>
      <c r="BR62" s="449"/>
      <c r="BS62" s="449"/>
      <c r="BT62" s="449"/>
      <c r="BU62" s="449"/>
      <c r="BV62" s="449"/>
      <c r="BW62" s="449"/>
      <c r="BX62" s="449"/>
      <c r="BY62" s="449"/>
      <c r="BZ62" s="449"/>
      <c r="CA62" s="449"/>
      <c r="CB62" s="449"/>
      <c r="CC62" s="449"/>
      <c r="CD62" s="449"/>
      <c r="CE62" s="449"/>
      <c r="CF62" s="449"/>
      <c r="CG62" s="449"/>
      <c r="CH62" s="449"/>
      <c r="CI62" s="449"/>
      <c r="CJ62" s="449"/>
      <c r="CK62" s="449"/>
      <c r="CL62" s="449"/>
      <c r="CM62" s="449"/>
      <c r="CN62" s="449"/>
      <c r="CO62" s="449"/>
      <c r="CP62" s="449"/>
      <c r="CQ62" s="449"/>
      <c r="CR62" s="449"/>
      <c r="CS62" s="449"/>
      <c r="CT62" s="449"/>
      <c r="CU62" s="449"/>
      <c r="CV62" s="449"/>
      <c r="CW62" s="449"/>
      <c r="CX62" s="449"/>
      <c r="CY62" s="449"/>
      <c r="CZ62" s="449">
        <v>0</v>
      </c>
      <c r="DA62" s="449"/>
    </row>
    <row r="63" spans="1:105" s="449" customFormat="1" ht="30" x14ac:dyDescent="0.25">
      <c r="A63" s="247">
        <v>55</v>
      </c>
      <c r="B63" s="247" t="s">
        <v>1139</v>
      </c>
      <c r="C63" s="252" t="s">
        <v>1140</v>
      </c>
      <c r="D63" s="251" t="s">
        <v>897</v>
      </c>
      <c r="E63" s="251">
        <v>280</v>
      </c>
      <c r="F63" s="1"/>
      <c r="G63" s="255">
        <f t="shared" si="6"/>
        <v>0</v>
      </c>
      <c r="O63" s="458">
        <v>2</v>
      </c>
      <c r="AA63" s="449">
        <v>12</v>
      </c>
      <c r="AB63" s="449">
        <v>1</v>
      </c>
      <c r="AC63" s="449">
        <v>61</v>
      </c>
      <c r="AY63" s="448"/>
      <c r="AZ63" s="449">
        <v>3</v>
      </c>
      <c r="BA63" s="449">
        <f t="shared" si="7"/>
        <v>0</v>
      </c>
      <c r="BB63" s="449">
        <f t="shared" si="8"/>
        <v>0</v>
      </c>
      <c r="BC63" s="449">
        <f t="shared" si="9"/>
        <v>0</v>
      </c>
      <c r="BD63" s="449">
        <f t="shared" si="10"/>
        <v>0</v>
      </c>
      <c r="BE63" s="449">
        <f t="shared" si="11"/>
        <v>0</v>
      </c>
      <c r="BF63" s="453"/>
      <c r="CZ63" s="449">
        <v>1.2999999999999999E-4</v>
      </c>
    </row>
    <row r="64" spans="1:105" s="449" customFormat="1" ht="30" x14ac:dyDescent="0.25">
      <c r="A64" s="247">
        <v>56</v>
      </c>
      <c r="B64" s="247" t="s">
        <v>1141</v>
      </c>
      <c r="C64" s="252" t="s">
        <v>1142</v>
      </c>
      <c r="D64" s="251" t="s">
        <v>897</v>
      </c>
      <c r="E64" s="251">
        <v>280</v>
      </c>
      <c r="F64" s="1"/>
      <c r="G64" s="255">
        <f t="shared" si="6"/>
        <v>0</v>
      </c>
      <c r="O64" s="458">
        <v>2</v>
      </c>
      <c r="AA64" s="449">
        <v>12</v>
      </c>
      <c r="AB64" s="449">
        <v>1</v>
      </c>
      <c r="AC64" s="449">
        <v>63</v>
      </c>
      <c r="AY64" s="448"/>
      <c r="AZ64" s="449">
        <v>4</v>
      </c>
      <c r="BA64" s="449">
        <f t="shared" si="7"/>
        <v>0</v>
      </c>
      <c r="BB64" s="449">
        <f t="shared" si="8"/>
        <v>0</v>
      </c>
      <c r="BC64" s="449">
        <f t="shared" si="9"/>
        <v>0</v>
      </c>
      <c r="BD64" s="449">
        <f t="shared" si="10"/>
        <v>0</v>
      </c>
      <c r="BE64" s="449">
        <f t="shared" si="11"/>
        <v>0</v>
      </c>
      <c r="BF64" s="453"/>
      <c r="CZ64" s="449">
        <v>7.4999999999999997E-3</v>
      </c>
    </row>
    <row r="65" spans="1:105" s="449" customFormat="1" ht="30" x14ac:dyDescent="0.25">
      <c r="A65" s="247">
        <v>57</v>
      </c>
      <c r="B65" s="247"/>
      <c r="C65" s="252" t="s">
        <v>1143</v>
      </c>
      <c r="D65" s="251" t="s">
        <v>897</v>
      </c>
      <c r="E65" s="251">
        <v>10</v>
      </c>
      <c r="F65" s="1"/>
      <c r="G65" s="255">
        <f t="shared" si="6"/>
        <v>0</v>
      </c>
      <c r="O65" s="458">
        <v>2</v>
      </c>
      <c r="AA65" s="449">
        <v>12</v>
      </c>
      <c r="AB65" s="449">
        <v>1</v>
      </c>
      <c r="AC65" s="449">
        <v>61</v>
      </c>
      <c r="AY65" s="448"/>
      <c r="AZ65" s="449">
        <v>3</v>
      </c>
      <c r="BA65" s="449">
        <f t="shared" si="7"/>
        <v>0</v>
      </c>
      <c r="BB65" s="449">
        <f t="shared" si="8"/>
        <v>0</v>
      </c>
      <c r="BC65" s="449">
        <f t="shared" si="9"/>
        <v>0</v>
      </c>
      <c r="BD65" s="449">
        <f t="shared" si="10"/>
        <v>0</v>
      </c>
      <c r="BE65" s="449">
        <f t="shared" si="11"/>
        <v>0</v>
      </c>
      <c r="BF65" s="453"/>
    </row>
    <row r="66" spans="1:105" s="449" customFormat="1" ht="30" x14ac:dyDescent="0.25">
      <c r="A66" s="247">
        <v>58</v>
      </c>
      <c r="B66" s="247" t="s">
        <v>1144</v>
      </c>
      <c r="C66" s="252" t="s">
        <v>1145</v>
      </c>
      <c r="D66" s="251" t="s">
        <v>897</v>
      </c>
      <c r="E66" s="251">
        <v>10</v>
      </c>
      <c r="F66" s="1"/>
      <c r="G66" s="255">
        <f t="shared" si="6"/>
        <v>0</v>
      </c>
      <c r="O66" s="458">
        <v>2</v>
      </c>
      <c r="AA66" s="449">
        <v>12</v>
      </c>
      <c r="AB66" s="449">
        <v>1</v>
      </c>
      <c r="AC66" s="449">
        <v>63</v>
      </c>
      <c r="AY66" s="448"/>
      <c r="AZ66" s="449">
        <v>4</v>
      </c>
      <c r="BA66" s="449">
        <f t="shared" si="7"/>
        <v>0</v>
      </c>
      <c r="BB66" s="449">
        <f t="shared" si="8"/>
        <v>0</v>
      </c>
      <c r="BC66" s="449">
        <f t="shared" si="9"/>
        <v>0</v>
      </c>
      <c r="BD66" s="449">
        <f t="shared" si="10"/>
        <v>0</v>
      </c>
      <c r="BE66" s="449">
        <f t="shared" si="11"/>
        <v>0</v>
      </c>
      <c r="BF66" s="453"/>
      <c r="CZ66" s="449">
        <v>7.4999999999999997E-3</v>
      </c>
    </row>
    <row r="67" spans="1:105" s="449" customFormat="1" ht="30" x14ac:dyDescent="0.25">
      <c r="A67" s="247">
        <v>59</v>
      </c>
      <c r="B67" s="247"/>
      <c r="C67" s="252" t="s">
        <v>1146</v>
      </c>
      <c r="D67" s="251" t="s">
        <v>897</v>
      </c>
      <c r="E67" s="251">
        <v>8</v>
      </c>
      <c r="F67" s="1"/>
      <c r="G67" s="255">
        <f t="shared" si="6"/>
        <v>0</v>
      </c>
      <c r="O67" s="458">
        <v>2</v>
      </c>
      <c r="AA67" s="449">
        <v>12</v>
      </c>
      <c r="AB67" s="449">
        <v>0</v>
      </c>
      <c r="AC67" s="449">
        <v>70</v>
      </c>
      <c r="AY67" s="448"/>
      <c r="AZ67" s="449">
        <v>3</v>
      </c>
      <c r="BA67" s="449">
        <f t="shared" si="7"/>
        <v>0</v>
      </c>
      <c r="BB67" s="449">
        <f t="shared" si="8"/>
        <v>0</v>
      </c>
      <c r="BC67" s="449">
        <f t="shared" si="9"/>
        <v>0</v>
      </c>
      <c r="BD67" s="449">
        <f t="shared" si="10"/>
        <v>0</v>
      </c>
      <c r="BE67" s="449">
        <f t="shared" si="11"/>
        <v>0</v>
      </c>
      <c r="BF67" s="453"/>
      <c r="CZ67" s="449">
        <v>0</v>
      </c>
    </row>
    <row r="68" spans="1:105" s="449" customFormat="1" ht="30" x14ac:dyDescent="0.25">
      <c r="A68" s="247">
        <v>60</v>
      </c>
      <c r="B68" s="247"/>
      <c r="C68" s="252" t="s">
        <v>1147</v>
      </c>
      <c r="D68" s="251" t="s">
        <v>897</v>
      </c>
      <c r="E68" s="251">
        <v>8</v>
      </c>
      <c r="F68" s="1"/>
      <c r="G68" s="255">
        <f t="shared" si="6"/>
        <v>0</v>
      </c>
      <c r="O68" s="458">
        <v>2</v>
      </c>
      <c r="AA68" s="449">
        <v>12</v>
      </c>
      <c r="AB68" s="449">
        <v>0</v>
      </c>
      <c r="AC68" s="449">
        <v>71</v>
      </c>
      <c r="AY68" s="448"/>
      <c r="AZ68" s="449">
        <v>4</v>
      </c>
      <c r="BA68" s="449">
        <f t="shared" si="7"/>
        <v>0</v>
      </c>
      <c r="BB68" s="449">
        <f t="shared" si="8"/>
        <v>0</v>
      </c>
      <c r="BC68" s="449">
        <f t="shared" si="9"/>
        <v>0</v>
      </c>
      <c r="BD68" s="449">
        <f t="shared" si="10"/>
        <v>0</v>
      </c>
      <c r="BE68" s="449">
        <f t="shared" si="11"/>
        <v>0</v>
      </c>
      <c r="BF68" s="453"/>
      <c r="CZ68" s="449">
        <v>0</v>
      </c>
    </row>
    <row r="69" spans="1:105" ht="30" x14ac:dyDescent="0.25">
      <c r="A69" s="247">
        <v>61</v>
      </c>
      <c r="B69" s="247"/>
      <c r="C69" s="252" t="s">
        <v>1148</v>
      </c>
      <c r="D69" s="251" t="s">
        <v>897</v>
      </c>
      <c r="E69" s="251">
        <v>35</v>
      </c>
      <c r="F69" s="1"/>
      <c r="G69" s="255">
        <f t="shared" si="6"/>
        <v>0</v>
      </c>
      <c r="H69" s="449"/>
      <c r="I69" s="449"/>
      <c r="J69" s="449"/>
      <c r="O69" s="455">
        <v>2</v>
      </c>
      <c r="AA69" s="448">
        <v>12</v>
      </c>
      <c r="AB69" s="448">
        <v>0</v>
      </c>
      <c r="AC69" s="448">
        <v>68</v>
      </c>
      <c r="AZ69" s="448">
        <v>3</v>
      </c>
      <c r="BA69" s="448">
        <f t="shared" si="7"/>
        <v>0</v>
      </c>
      <c r="BB69" s="448">
        <f t="shared" si="8"/>
        <v>0</v>
      </c>
      <c r="BC69" s="448">
        <f t="shared" si="9"/>
        <v>0</v>
      </c>
      <c r="BD69" s="448">
        <f t="shared" si="10"/>
        <v>0</v>
      </c>
      <c r="BE69" s="448">
        <f t="shared" si="11"/>
        <v>0</v>
      </c>
      <c r="BF69" s="456"/>
      <c r="CZ69" s="448">
        <v>0</v>
      </c>
    </row>
    <row r="70" spans="1:105" ht="30" x14ac:dyDescent="0.25">
      <c r="A70" s="247">
        <v>62</v>
      </c>
      <c r="B70" s="247"/>
      <c r="C70" s="252" t="s">
        <v>1149</v>
      </c>
      <c r="D70" s="251" t="s">
        <v>897</v>
      </c>
      <c r="E70" s="251">
        <v>35</v>
      </c>
      <c r="F70" s="1"/>
      <c r="G70" s="255">
        <f t="shared" si="6"/>
        <v>0</v>
      </c>
      <c r="H70" s="449"/>
      <c r="I70" s="449"/>
      <c r="J70" s="449"/>
      <c r="O70" s="455">
        <v>2</v>
      </c>
      <c r="AA70" s="448">
        <v>12</v>
      </c>
      <c r="AB70" s="448">
        <v>0</v>
      </c>
      <c r="AC70" s="448">
        <v>69</v>
      </c>
      <c r="AZ70" s="448">
        <v>4</v>
      </c>
      <c r="BA70" s="448">
        <f t="shared" si="7"/>
        <v>0</v>
      </c>
      <c r="BB70" s="448">
        <f t="shared" si="8"/>
        <v>0</v>
      </c>
      <c r="BC70" s="448">
        <f t="shared" si="9"/>
        <v>0</v>
      </c>
      <c r="BD70" s="448">
        <f t="shared" si="10"/>
        <v>0</v>
      </c>
      <c r="BE70" s="448">
        <f t="shared" si="11"/>
        <v>0</v>
      </c>
      <c r="BF70" s="456"/>
      <c r="CZ70" s="448">
        <v>0</v>
      </c>
    </row>
    <row r="71" spans="1:105" ht="15" x14ac:dyDescent="0.25">
      <c r="A71" s="247">
        <v>63</v>
      </c>
      <c r="B71" s="247"/>
      <c r="C71" s="252" t="s">
        <v>1150</v>
      </c>
      <c r="D71" s="251" t="s">
        <v>897</v>
      </c>
      <c r="E71" s="251">
        <v>8</v>
      </c>
      <c r="F71" s="1"/>
      <c r="G71" s="255">
        <f>E71*F71</f>
        <v>0</v>
      </c>
      <c r="O71" s="455">
        <v>2</v>
      </c>
      <c r="AA71" s="448">
        <v>12</v>
      </c>
      <c r="AB71" s="448">
        <v>1</v>
      </c>
      <c r="AC71" s="448">
        <v>23</v>
      </c>
      <c r="AZ71" s="448">
        <v>3</v>
      </c>
      <c r="BA71" s="448">
        <f>IF(AZ71=1,G71,0)</f>
        <v>0</v>
      </c>
      <c r="BB71" s="448">
        <f>IF(AZ71=2,G71,0)</f>
        <v>0</v>
      </c>
      <c r="BC71" s="448">
        <f>IF(AZ71=3,G71,0)</f>
        <v>0</v>
      </c>
      <c r="BD71" s="448">
        <f>IF(AZ71=4,G71,0)</f>
        <v>0</v>
      </c>
      <c r="BE71" s="448">
        <f>IF(AZ71=5,G71,0)</f>
        <v>0</v>
      </c>
      <c r="BF71" s="456"/>
      <c r="CZ71" s="448">
        <v>5.0000000000000002E-5</v>
      </c>
    </row>
    <row r="72" spans="1:105" ht="15" x14ac:dyDescent="0.25">
      <c r="A72" s="247">
        <v>64</v>
      </c>
      <c r="B72" s="247"/>
      <c r="C72" s="252" t="s">
        <v>1151</v>
      </c>
      <c r="D72" s="251" t="s">
        <v>897</v>
      </c>
      <c r="E72" s="251">
        <v>5</v>
      </c>
      <c r="F72" s="1"/>
      <c r="G72" s="255">
        <f>E72*F72</f>
        <v>0</v>
      </c>
      <c r="O72" s="455">
        <v>2</v>
      </c>
      <c r="AA72" s="448">
        <v>12</v>
      </c>
      <c r="AB72" s="448">
        <v>1</v>
      </c>
      <c r="AC72" s="448">
        <v>23</v>
      </c>
      <c r="AZ72" s="448">
        <v>3</v>
      </c>
      <c r="BA72" s="448">
        <f>IF(AZ72=1,G72,0)</f>
        <v>0</v>
      </c>
      <c r="BB72" s="448">
        <f>IF(AZ72=2,G72,0)</f>
        <v>0</v>
      </c>
      <c r="BC72" s="448">
        <f>IF(AZ72=3,G72,0)</f>
        <v>0</v>
      </c>
      <c r="BD72" s="448">
        <f>IF(AZ72=4,G72,0)</f>
        <v>0</v>
      </c>
      <c r="BE72" s="448">
        <f>IF(AZ72=5,G72,0)</f>
        <v>0</v>
      </c>
      <c r="BF72" s="456"/>
      <c r="CZ72" s="448">
        <v>5.0000000000000002E-5</v>
      </c>
    </row>
    <row r="73" spans="1:105" s="449" customFormat="1" ht="15" x14ac:dyDescent="0.25">
      <c r="A73" s="247">
        <v>65</v>
      </c>
      <c r="B73" s="247"/>
      <c r="C73" s="252" t="s">
        <v>1152</v>
      </c>
      <c r="D73" s="251" t="s">
        <v>897</v>
      </c>
      <c r="E73" s="251">
        <v>8</v>
      </c>
      <c r="F73" s="1"/>
      <c r="G73" s="255">
        <f>E73*F73</f>
        <v>0</v>
      </c>
      <c r="O73" s="458">
        <v>2</v>
      </c>
      <c r="AA73" s="449">
        <v>12</v>
      </c>
      <c r="AB73" s="449">
        <v>1</v>
      </c>
      <c r="AC73" s="449">
        <v>63</v>
      </c>
      <c r="AY73" s="448"/>
      <c r="AZ73" s="449">
        <v>4</v>
      </c>
      <c r="BA73" s="449">
        <f>IF(AZ73=1,G73,0)</f>
        <v>0</v>
      </c>
      <c r="BB73" s="449">
        <f>IF(AZ73=2,G73,0)</f>
        <v>0</v>
      </c>
      <c r="BC73" s="449">
        <f>IF(AZ73=3,G73,0)</f>
        <v>0</v>
      </c>
      <c r="BD73" s="449">
        <f>IF(AZ73=4,G73,0)</f>
        <v>0</v>
      </c>
      <c r="BE73" s="449">
        <f>IF(AZ73=5,G73,0)</f>
        <v>0</v>
      </c>
      <c r="BF73" s="453"/>
      <c r="CZ73" s="449">
        <v>7.4999999999999997E-3</v>
      </c>
    </row>
    <row r="74" spans="1:105" s="449" customFormat="1" ht="15" x14ac:dyDescent="0.25">
      <c r="A74" s="247">
        <v>66</v>
      </c>
      <c r="B74" s="247"/>
      <c r="C74" s="252" t="s">
        <v>1153</v>
      </c>
      <c r="D74" s="251" t="s">
        <v>897</v>
      </c>
      <c r="E74" s="251">
        <v>5</v>
      </c>
      <c r="F74" s="1"/>
      <c r="G74" s="255">
        <f>E74*F74</f>
        <v>0</v>
      </c>
      <c r="O74" s="458">
        <v>2</v>
      </c>
      <c r="AA74" s="449">
        <v>12</v>
      </c>
      <c r="AB74" s="449">
        <v>1</v>
      </c>
      <c r="AC74" s="449">
        <v>63</v>
      </c>
      <c r="AY74" s="448"/>
      <c r="AZ74" s="449">
        <v>4</v>
      </c>
      <c r="BA74" s="449">
        <f>IF(AZ74=1,G74,0)</f>
        <v>0</v>
      </c>
      <c r="BB74" s="449">
        <f>IF(AZ74=2,G74,0)</f>
        <v>0</v>
      </c>
      <c r="BC74" s="449">
        <f>IF(AZ74=3,G74,0)</f>
        <v>0</v>
      </c>
      <c r="BD74" s="449">
        <f>IF(AZ74=4,G74,0)</f>
        <v>0</v>
      </c>
      <c r="BE74" s="449">
        <f>IF(AZ74=5,G74,0)</f>
        <v>0</v>
      </c>
      <c r="BF74" s="453"/>
      <c r="CZ74" s="449">
        <v>7.4999999999999997E-3</v>
      </c>
    </row>
    <row r="75" spans="1:105" ht="15" x14ac:dyDescent="0.25">
      <c r="A75" s="247">
        <v>67</v>
      </c>
      <c r="B75" s="247" t="s">
        <v>1154</v>
      </c>
      <c r="C75" s="252" t="s">
        <v>1155</v>
      </c>
      <c r="D75" s="251" t="s">
        <v>897</v>
      </c>
      <c r="E75" s="251">
        <v>10</v>
      </c>
      <c r="F75" s="1"/>
      <c r="G75" s="255">
        <f t="shared" si="6"/>
        <v>0</v>
      </c>
      <c r="O75" s="455">
        <v>2</v>
      </c>
      <c r="AA75" s="448">
        <v>12</v>
      </c>
      <c r="AB75" s="448">
        <v>1</v>
      </c>
      <c r="AC75" s="448">
        <v>23</v>
      </c>
      <c r="AZ75" s="448">
        <v>3</v>
      </c>
      <c r="BA75" s="448">
        <f t="shared" si="7"/>
        <v>0</v>
      </c>
      <c r="BB75" s="448">
        <f t="shared" si="8"/>
        <v>0</v>
      </c>
      <c r="BC75" s="448">
        <f t="shared" si="9"/>
        <v>0</v>
      </c>
      <c r="BD75" s="448">
        <f t="shared" si="10"/>
        <v>0</v>
      </c>
      <c r="BE75" s="448">
        <f t="shared" si="11"/>
        <v>0</v>
      </c>
      <c r="BF75" s="456"/>
      <c r="CZ75" s="448">
        <v>5.0000000000000002E-5</v>
      </c>
    </row>
    <row r="76" spans="1:105" ht="15" x14ac:dyDescent="0.25">
      <c r="A76" s="247">
        <v>68</v>
      </c>
      <c r="B76" s="247" t="s">
        <v>1156</v>
      </c>
      <c r="C76" s="252" t="s">
        <v>1157</v>
      </c>
      <c r="D76" s="251" t="s">
        <v>897</v>
      </c>
      <c r="E76" s="251">
        <v>10</v>
      </c>
      <c r="F76" s="1"/>
      <c r="G76" s="255">
        <f t="shared" si="6"/>
        <v>0</v>
      </c>
      <c r="O76" s="455">
        <v>2</v>
      </c>
      <c r="AA76" s="448">
        <v>12</v>
      </c>
      <c r="AB76" s="448">
        <v>1</v>
      </c>
      <c r="AC76" s="448">
        <v>24</v>
      </c>
      <c r="AZ76" s="448">
        <v>3</v>
      </c>
      <c r="BA76" s="448">
        <f t="shared" si="7"/>
        <v>0</v>
      </c>
      <c r="BB76" s="448">
        <f t="shared" si="8"/>
        <v>0</v>
      </c>
      <c r="BC76" s="448">
        <f t="shared" si="9"/>
        <v>0</v>
      </c>
      <c r="BD76" s="448">
        <f t="shared" si="10"/>
        <v>0</v>
      </c>
      <c r="BE76" s="448">
        <f t="shared" si="11"/>
        <v>0</v>
      </c>
      <c r="BF76" s="456"/>
      <c r="CZ76" s="448">
        <v>4.0000000000000003E-5</v>
      </c>
    </row>
    <row r="77" spans="1:105" ht="30" x14ac:dyDescent="0.25">
      <c r="A77" s="247">
        <v>69</v>
      </c>
      <c r="B77" s="247" t="s">
        <v>1158</v>
      </c>
      <c r="C77" s="252" t="s">
        <v>1159</v>
      </c>
      <c r="D77" s="251" t="s">
        <v>897</v>
      </c>
      <c r="E77" s="251">
        <v>10</v>
      </c>
      <c r="F77" s="1"/>
      <c r="G77" s="255">
        <f t="shared" si="6"/>
        <v>0</v>
      </c>
      <c r="O77" s="455">
        <v>2</v>
      </c>
      <c r="AA77" s="448">
        <v>12</v>
      </c>
      <c r="AB77" s="448">
        <v>1</v>
      </c>
      <c r="AC77" s="448">
        <v>25</v>
      </c>
      <c r="AZ77" s="448">
        <v>4</v>
      </c>
      <c r="BA77" s="448">
        <f t="shared" si="7"/>
        <v>0</v>
      </c>
      <c r="BB77" s="448">
        <f t="shared" si="8"/>
        <v>0</v>
      </c>
      <c r="BC77" s="448">
        <f t="shared" si="9"/>
        <v>0</v>
      </c>
      <c r="BD77" s="448">
        <f t="shared" si="10"/>
        <v>0</v>
      </c>
      <c r="BE77" s="448">
        <f t="shared" si="11"/>
        <v>0</v>
      </c>
      <c r="BF77" s="456"/>
      <c r="CZ77" s="448">
        <v>5.0000000000000002E-5</v>
      </c>
    </row>
    <row r="78" spans="1:105" ht="15" x14ac:dyDescent="0.25">
      <c r="A78" s="247">
        <v>70</v>
      </c>
      <c r="B78" s="247"/>
      <c r="C78" s="252" t="s">
        <v>1160</v>
      </c>
      <c r="D78" s="251" t="s">
        <v>897</v>
      </c>
      <c r="E78" s="251">
        <v>10</v>
      </c>
      <c r="F78" s="1"/>
      <c r="G78" s="255">
        <f t="shared" si="6"/>
        <v>0</v>
      </c>
      <c r="O78" s="455">
        <v>2</v>
      </c>
      <c r="AA78" s="448">
        <v>12</v>
      </c>
      <c r="AB78" s="448">
        <v>0</v>
      </c>
      <c r="AC78" s="448">
        <v>27</v>
      </c>
      <c r="AZ78" s="448">
        <v>4</v>
      </c>
      <c r="BA78" s="448">
        <f t="shared" si="7"/>
        <v>0</v>
      </c>
      <c r="BB78" s="448">
        <f t="shared" si="8"/>
        <v>0</v>
      </c>
      <c r="BC78" s="448">
        <f t="shared" si="9"/>
        <v>0</v>
      </c>
      <c r="BD78" s="448">
        <f t="shared" si="10"/>
        <v>0</v>
      </c>
      <c r="BE78" s="448">
        <f t="shared" si="11"/>
        <v>0</v>
      </c>
      <c r="BF78" s="456"/>
      <c r="CZ78" s="448">
        <v>0</v>
      </c>
    </row>
    <row r="79" spans="1:105" ht="30" x14ac:dyDescent="0.25">
      <c r="A79" s="247">
        <v>71</v>
      </c>
      <c r="B79" s="247"/>
      <c r="C79" s="252" t="s">
        <v>1161</v>
      </c>
      <c r="D79" s="251" t="s">
        <v>897</v>
      </c>
      <c r="E79" s="251">
        <v>520</v>
      </c>
      <c r="F79" s="1"/>
      <c r="G79" s="255">
        <f t="shared" si="6"/>
        <v>0</v>
      </c>
      <c r="H79" s="449"/>
      <c r="I79" s="449"/>
      <c r="J79" s="449"/>
      <c r="K79" s="449"/>
      <c r="L79" s="449"/>
      <c r="M79" s="449"/>
      <c r="N79" s="449"/>
      <c r="O79" s="458">
        <v>2</v>
      </c>
      <c r="P79" s="449"/>
      <c r="Q79" s="449"/>
      <c r="R79" s="449"/>
      <c r="S79" s="449"/>
      <c r="T79" s="449"/>
      <c r="U79" s="449"/>
      <c r="V79" s="449"/>
      <c r="W79" s="449"/>
      <c r="X79" s="449"/>
      <c r="Y79" s="449"/>
      <c r="Z79" s="449"/>
      <c r="AA79" s="449">
        <v>12</v>
      </c>
      <c r="AB79" s="449">
        <v>0</v>
      </c>
      <c r="AC79" s="449">
        <v>49</v>
      </c>
      <c r="AD79" s="449"/>
      <c r="AE79" s="449"/>
      <c r="AF79" s="449"/>
      <c r="AG79" s="449"/>
      <c r="AH79" s="449"/>
      <c r="AI79" s="449"/>
      <c r="AJ79" s="449"/>
      <c r="AK79" s="449"/>
      <c r="AL79" s="449"/>
      <c r="AM79" s="449"/>
      <c r="AN79" s="449"/>
      <c r="AO79" s="449"/>
      <c r="AP79" s="449"/>
      <c r="AQ79" s="449"/>
      <c r="AR79" s="449"/>
      <c r="AS79" s="449"/>
      <c r="AT79" s="449"/>
      <c r="AU79" s="449"/>
      <c r="AV79" s="449"/>
      <c r="AW79" s="449"/>
      <c r="AX79" s="449"/>
      <c r="AZ79" s="449">
        <v>3</v>
      </c>
      <c r="BA79" s="449">
        <f t="shared" si="7"/>
        <v>0</v>
      </c>
      <c r="BB79" s="449">
        <f t="shared" si="8"/>
        <v>0</v>
      </c>
      <c r="BC79" s="449">
        <f t="shared" si="9"/>
        <v>0</v>
      </c>
      <c r="BD79" s="449">
        <f t="shared" si="10"/>
        <v>0</v>
      </c>
      <c r="BE79" s="449">
        <f t="shared" si="11"/>
        <v>0</v>
      </c>
      <c r="BF79" s="453"/>
      <c r="BG79" s="449"/>
      <c r="BH79" s="449"/>
      <c r="BI79" s="449"/>
      <c r="BJ79" s="449"/>
      <c r="BK79" s="449"/>
      <c r="BL79" s="449"/>
      <c r="BM79" s="449"/>
      <c r="BN79" s="449"/>
      <c r="BO79" s="449"/>
      <c r="BP79" s="449"/>
      <c r="BQ79" s="449"/>
      <c r="BR79" s="449"/>
      <c r="BS79" s="449"/>
      <c r="BT79" s="449"/>
      <c r="BU79" s="449"/>
      <c r="BV79" s="449"/>
      <c r="BW79" s="449"/>
      <c r="BX79" s="449"/>
      <c r="BY79" s="449"/>
      <c r="BZ79" s="449"/>
      <c r="CA79" s="449"/>
      <c r="CB79" s="449"/>
      <c r="CC79" s="449"/>
      <c r="CD79" s="449"/>
      <c r="CE79" s="449"/>
      <c r="CF79" s="449"/>
      <c r="CG79" s="449"/>
      <c r="CH79" s="449"/>
      <c r="CI79" s="449"/>
      <c r="CJ79" s="449"/>
      <c r="CK79" s="449"/>
      <c r="CL79" s="449"/>
      <c r="CM79" s="449"/>
      <c r="CN79" s="449"/>
      <c r="CO79" s="449"/>
      <c r="CP79" s="449"/>
      <c r="CQ79" s="449"/>
      <c r="CR79" s="449"/>
      <c r="CS79" s="449"/>
      <c r="CT79" s="449"/>
      <c r="CU79" s="449"/>
      <c r="CV79" s="449"/>
      <c r="CW79" s="449"/>
      <c r="CX79" s="449"/>
      <c r="CY79" s="449"/>
      <c r="CZ79" s="449">
        <v>0</v>
      </c>
      <c r="DA79" s="449"/>
    </row>
    <row r="80" spans="1:105" ht="30" x14ac:dyDescent="0.25">
      <c r="A80" s="247">
        <v>72</v>
      </c>
      <c r="B80" s="247"/>
      <c r="C80" s="252" t="s">
        <v>1162</v>
      </c>
      <c r="D80" s="251" t="s">
        <v>897</v>
      </c>
      <c r="E80" s="251">
        <v>150</v>
      </c>
      <c r="F80" s="1"/>
      <c r="G80" s="255">
        <f t="shared" si="6"/>
        <v>0</v>
      </c>
      <c r="H80" s="449"/>
      <c r="I80" s="449"/>
      <c r="J80" s="449"/>
      <c r="K80" s="449"/>
      <c r="L80" s="449"/>
      <c r="M80" s="449"/>
      <c r="N80" s="449"/>
      <c r="O80" s="458">
        <v>2</v>
      </c>
      <c r="P80" s="449"/>
      <c r="Q80" s="449"/>
      <c r="R80" s="449"/>
      <c r="S80" s="449"/>
      <c r="T80" s="449"/>
      <c r="U80" s="449"/>
      <c r="V80" s="449"/>
      <c r="W80" s="449"/>
      <c r="X80" s="449"/>
      <c r="Y80" s="449"/>
      <c r="Z80" s="449"/>
      <c r="AA80" s="449">
        <v>12</v>
      </c>
      <c r="AB80" s="449">
        <v>0</v>
      </c>
      <c r="AC80" s="449">
        <v>49</v>
      </c>
      <c r="AD80" s="449"/>
      <c r="AE80" s="449"/>
      <c r="AF80" s="449"/>
      <c r="AG80" s="449"/>
      <c r="AH80" s="449"/>
      <c r="AI80" s="449"/>
      <c r="AJ80" s="449"/>
      <c r="AK80" s="449"/>
      <c r="AL80" s="449"/>
      <c r="AM80" s="449"/>
      <c r="AN80" s="449"/>
      <c r="AO80" s="449"/>
      <c r="AP80" s="449"/>
      <c r="AQ80" s="449"/>
      <c r="AR80" s="449"/>
      <c r="AS80" s="449"/>
      <c r="AT80" s="449"/>
      <c r="AU80" s="449"/>
      <c r="AV80" s="449"/>
      <c r="AW80" s="449"/>
      <c r="AX80" s="449"/>
      <c r="AZ80" s="449">
        <v>3</v>
      </c>
      <c r="BA80" s="449">
        <f t="shared" si="7"/>
        <v>0</v>
      </c>
      <c r="BB80" s="449">
        <f t="shared" si="8"/>
        <v>0</v>
      </c>
      <c r="BC80" s="449">
        <f t="shared" si="9"/>
        <v>0</v>
      </c>
      <c r="BD80" s="449">
        <f t="shared" si="10"/>
        <v>0</v>
      </c>
      <c r="BE80" s="449">
        <f t="shared" si="11"/>
        <v>0</v>
      </c>
      <c r="BF80" s="453"/>
      <c r="BG80" s="449"/>
      <c r="BH80" s="449"/>
      <c r="BI80" s="449"/>
      <c r="BJ80" s="449"/>
      <c r="BK80" s="449"/>
      <c r="BL80" s="449"/>
      <c r="BM80" s="449"/>
      <c r="BN80" s="449"/>
      <c r="BO80" s="449"/>
      <c r="BP80" s="449"/>
      <c r="BQ80" s="449"/>
      <c r="BR80" s="449"/>
      <c r="BS80" s="449"/>
      <c r="BT80" s="449"/>
      <c r="BU80" s="449"/>
      <c r="BV80" s="449"/>
      <c r="BW80" s="449"/>
      <c r="BX80" s="449"/>
      <c r="BY80" s="449"/>
      <c r="BZ80" s="449"/>
      <c r="CA80" s="449"/>
      <c r="CB80" s="449"/>
      <c r="CC80" s="449"/>
      <c r="CD80" s="449"/>
      <c r="CE80" s="449"/>
      <c r="CF80" s="449"/>
      <c r="CG80" s="449"/>
      <c r="CH80" s="449"/>
      <c r="CI80" s="449"/>
      <c r="CJ80" s="449"/>
      <c r="CK80" s="449"/>
      <c r="CL80" s="449"/>
      <c r="CM80" s="449"/>
      <c r="CN80" s="449"/>
      <c r="CO80" s="449"/>
      <c r="CP80" s="449"/>
      <c r="CQ80" s="449"/>
      <c r="CR80" s="449"/>
      <c r="CS80" s="449"/>
      <c r="CT80" s="449"/>
      <c r="CU80" s="449"/>
      <c r="CV80" s="449"/>
      <c r="CW80" s="449"/>
      <c r="CX80" s="449"/>
      <c r="CY80" s="449"/>
      <c r="CZ80" s="449">
        <v>0</v>
      </c>
      <c r="DA80" s="449"/>
    </row>
    <row r="81" spans="1:105" ht="15" x14ac:dyDescent="0.25">
      <c r="A81" s="247">
        <v>73</v>
      </c>
      <c r="B81" s="247"/>
      <c r="C81" s="252" t="s">
        <v>1163</v>
      </c>
      <c r="D81" s="251" t="s">
        <v>897</v>
      </c>
      <c r="E81" s="251">
        <v>670</v>
      </c>
      <c r="F81" s="1"/>
      <c r="G81" s="255">
        <f t="shared" si="6"/>
        <v>0</v>
      </c>
      <c r="K81" s="449"/>
      <c r="L81" s="449"/>
      <c r="M81" s="449"/>
      <c r="N81" s="449"/>
      <c r="O81" s="458">
        <v>2</v>
      </c>
      <c r="P81" s="449"/>
      <c r="Q81" s="449"/>
      <c r="R81" s="449"/>
      <c r="S81" s="449"/>
      <c r="T81" s="449"/>
      <c r="U81" s="449"/>
      <c r="V81" s="449"/>
      <c r="W81" s="449"/>
      <c r="X81" s="449"/>
      <c r="Y81" s="449"/>
      <c r="Z81" s="449"/>
      <c r="AA81" s="449">
        <v>12</v>
      </c>
      <c r="AB81" s="449">
        <v>0</v>
      </c>
      <c r="AC81" s="449">
        <v>177</v>
      </c>
      <c r="AD81" s="449"/>
      <c r="AE81" s="449"/>
      <c r="AF81" s="449"/>
      <c r="AG81" s="449"/>
      <c r="AH81" s="449"/>
      <c r="AI81" s="449"/>
      <c r="AJ81" s="449"/>
      <c r="AK81" s="449"/>
      <c r="AL81" s="449"/>
      <c r="AM81" s="449"/>
      <c r="AN81" s="449"/>
      <c r="AO81" s="449"/>
      <c r="AP81" s="449"/>
      <c r="AQ81" s="449"/>
      <c r="AR81" s="449"/>
      <c r="AS81" s="449"/>
      <c r="AT81" s="449"/>
      <c r="AU81" s="449"/>
      <c r="AV81" s="449"/>
      <c r="AW81" s="449"/>
      <c r="AX81" s="449"/>
      <c r="AZ81" s="449">
        <v>4</v>
      </c>
      <c r="BA81" s="449">
        <f t="shared" si="7"/>
        <v>0</v>
      </c>
      <c r="BB81" s="449">
        <f t="shared" si="8"/>
        <v>0</v>
      </c>
      <c r="BC81" s="449">
        <f t="shared" si="9"/>
        <v>0</v>
      </c>
      <c r="BD81" s="449">
        <f t="shared" si="10"/>
        <v>0</v>
      </c>
      <c r="BE81" s="449">
        <f t="shared" si="11"/>
        <v>0</v>
      </c>
      <c r="BF81" s="449"/>
      <c r="BG81" s="449"/>
      <c r="BH81" s="449"/>
      <c r="BI81" s="449"/>
      <c r="BJ81" s="449"/>
      <c r="BK81" s="449"/>
      <c r="BL81" s="449"/>
      <c r="BM81" s="449"/>
      <c r="BN81" s="449"/>
      <c r="BO81" s="449"/>
      <c r="BP81" s="449"/>
      <c r="BQ81" s="449"/>
      <c r="BR81" s="449"/>
      <c r="BS81" s="449"/>
      <c r="BT81" s="449"/>
      <c r="BU81" s="449"/>
      <c r="BV81" s="449"/>
      <c r="BW81" s="449"/>
      <c r="BX81" s="449"/>
      <c r="BY81" s="449"/>
      <c r="BZ81" s="449"/>
      <c r="CA81" s="449"/>
      <c r="CB81" s="449"/>
      <c r="CC81" s="449"/>
      <c r="CD81" s="449"/>
      <c r="CE81" s="449"/>
      <c r="CF81" s="449"/>
      <c r="CG81" s="449"/>
      <c r="CH81" s="449"/>
      <c r="CI81" s="449"/>
      <c r="CJ81" s="449"/>
      <c r="CK81" s="449"/>
      <c r="CL81" s="449"/>
      <c r="CM81" s="449"/>
      <c r="CN81" s="449"/>
      <c r="CO81" s="449"/>
      <c r="CP81" s="449"/>
      <c r="CQ81" s="449"/>
      <c r="CR81" s="449"/>
      <c r="CS81" s="449"/>
      <c r="CT81" s="449"/>
      <c r="CU81" s="449"/>
      <c r="CV81" s="449"/>
      <c r="CW81" s="449"/>
      <c r="CX81" s="449"/>
      <c r="CY81" s="449"/>
      <c r="CZ81" s="449">
        <v>0</v>
      </c>
      <c r="DA81" s="449"/>
    </row>
    <row r="82" spans="1:105" ht="30" x14ac:dyDescent="0.25">
      <c r="A82" s="247">
        <v>74</v>
      </c>
      <c r="B82" s="247"/>
      <c r="C82" s="252" t="s">
        <v>1164</v>
      </c>
      <c r="D82" s="251" t="s">
        <v>897</v>
      </c>
      <c r="E82" s="251">
        <v>50</v>
      </c>
      <c r="F82" s="1"/>
      <c r="G82" s="255">
        <f t="shared" si="6"/>
        <v>0</v>
      </c>
      <c r="H82" s="449"/>
      <c r="I82" s="449"/>
      <c r="J82" s="449"/>
      <c r="K82" s="449"/>
      <c r="L82" s="449"/>
      <c r="M82" s="449"/>
      <c r="N82" s="449"/>
      <c r="O82" s="458">
        <v>2</v>
      </c>
      <c r="P82" s="449"/>
      <c r="Q82" s="449"/>
      <c r="R82" s="449"/>
      <c r="S82" s="449"/>
      <c r="T82" s="449"/>
      <c r="U82" s="449"/>
      <c r="V82" s="449"/>
      <c r="W82" s="449"/>
      <c r="X82" s="449"/>
      <c r="Y82" s="449"/>
      <c r="Z82" s="449"/>
      <c r="AA82" s="449">
        <v>12</v>
      </c>
      <c r="AB82" s="449">
        <v>0</v>
      </c>
      <c r="AC82" s="449">
        <v>52</v>
      </c>
      <c r="AD82" s="449"/>
      <c r="AE82" s="449"/>
      <c r="AF82" s="449"/>
      <c r="AG82" s="449"/>
      <c r="AH82" s="449"/>
      <c r="AI82" s="449"/>
      <c r="AJ82" s="449"/>
      <c r="AK82" s="449"/>
      <c r="AL82" s="449"/>
      <c r="AM82" s="449"/>
      <c r="AN82" s="449"/>
      <c r="AO82" s="449"/>
      <c r="AP82" s="449"/>
      <c r="AQ82" s="449"/>
      <c r="AR82" s="449"/>
      <c r="AS82" s="449"/>
      <c r="AT82" s="449"/>
      <c r="AU82" s="449"/>
      <c r="AV82" s="449"/>
      <c r="AW82" s="449"/>
      <c r="AX82" s="449"/>
      <c r="AZ82" s="449">
        <v>3</v>
      </c>
      <c r="BA82" s="449">
        <f t="shared" si="7"/>
        <v>0</v>
      </c>
      <c r="BB82" s="449">
        <f t="shared" si="8"/>
        <v>0</v>
      </c>
      <c r="BC82" s="449">
        <f t="shared" si="9"/>
        <v>0</v>
      </c>
      <c r="BD82" s="449">
        <f t="shared" si="10"/>
        <v>0</v>
      </c>
      <c r="BE82" s="449">
        <f t="shared" si="11"/>
        <v>0</v>
      </c>
      <c r="BF82" s="453"/>
      <c r="BG82" s="449"/>
      <c r="BH82" s="449"/>
      <c r="BI82" s="449"/>
      <c r="BJ82" s="449"/>
      <c r="BK82" s="449"/>
      <c r="BL82" s="449"/>
      <c r="BM82" s="449"/>
      <c r="BN82" s="449"/>
      <c r="BO82" s="449"/>
      <c r="BP82" s="449"/>
      <c r="BQ82" s="449"/>
      <c r="BR82" s="449"/>
      <c r="BS82" s="449"/>
      <c r="BT82" s="449"/>
      <c r="BU82" s="449"/>
      <c r="BV82" s="449"/>
      <c r="BW82" s="449"/>
      <c r="BX82" s="449"/>
      <c r="BY82" s="449"/>
      <c r="BZ82" s="449"/>
      <c r="CA82" s="449"/>
      <c r="CB82" s="449"/>
      <c r="CC82" s="449"/>
      <c r="CD82" s="449"/>
      <c r="CE82" s="449"/>
      <c r="CF82" s="449"/>
      <c r="CG82" s="449"/>
      <c r="CH82" s="449"/>
      <c r="CI82" s="449"/>
      <c r="CJ82" s="449"/>
      <c r="CK82" s="449"/>
      <c r="CL82" s="449"/>
      <c r="CM82" s="449"/>
      <c r="CN82" s="449"/>
      <c r="CO82" s="449"/>
      <c r="CP82" s="449"/>
      <c r="CQ82" s="449"/>
      <c r="CR82" s="449"/>
      <c r="CS82" s="449"/>
      <c r="CT82" s="449"/>
      <c r="CU82" s="449"/>
      <c r="CV82" s="449"/>
      <c r="CW82" s="449"/>
      <c r="CX82" s="449"/>
      <c r="CY82" s="449"/>
      <c r="CZ82" s="449">
        <v>3.0799999999999998E-3</v>
      </c>
      <c r="DA82" s="449"/>
    </row>
    <row r="83" spans="1:105" ht="30" x14ac:dyDescent="0.25">
      <c r="A83" s="247">
        <v>75</v>
      </c>
      <c r="B83" s="247"/>
      <c r="C83" s="252" t="s">
        <v>1165</v>
      </c>
      <c r="D83" s="251" t="s">
        <v>897</v>
      </c>
      <c r="E83" s="251">
        <v>50</v>
      </c>
      <c r="F83" s="1"/>
      <c r="G83" s="255">
        <f t="shared" si="6"/>
        <v>0</v>
      </c>
      <c r="K83" s="449"/>
      <c r="L83" s="449"/>
      <c r="M83" s="449"/>
      <c r="N83" s="449"/>
      <c r="O83" s="458">
        <v>2</v>
      </c>
      <c r="P83" s="449"/>
      <c r="Q83" s="449"/>
      <c r="R83" s="449"/>
      <c r="S83" s="449"/>
      <c r="T83" s="449"/>
      <c r="U83" s="449"/>
      <c r="V83" s="449"/>
      <c r="W83" s="449"/>
      <c r="X83" s="449"/>
      <c r="Y83" s="449"/>
      <c r="Z83" s="449"/>
      <c r="AA83" s="449">
        <v>12</v>
      </c>
      <c r="AB83" s="449">
        <v>0</v>
      </c>
      <c r="AC83" s="449">
        <v>178</v>
      </c>
      <c r="AD83" s="449"/>
      <c r="AE83" s="449"/>
      <c r="AF83" s="449"/>
      <c r="AG83" s="449"/>
      <c r="AH83" s="449"/>
      <c r="AI83" s="449"/>
      <c r="AJ83" s="449"/>
      <c r="AK83" s="449"/>
      <c r="AL83" s="449"/>
      <c r="AM83" s="449"/>
      <c r="AN83" s="449"/>
      <c r="AO83" s="449"/>
      <c r="AP83" s="449"/>
      <c r="AQ83" s="449"/>
      <c r="AR83" s="449"/>
      <c r="AS83" s="449"/>
      <c r="AT83" s="449"/>
      <c r="AU83" s="449"/>
      <c r="AV83" s="449"/>
      <c r="AW83" s="449"/>
      <c r="AX83" s="449"/>
      <c r="AZ83" s="449">
        <v>4</v>
      </c>
      <c r="BA83" s="449">
        <f t="shared" si="7"/>
        <v>0</v>
      </c>
      <c r="BB83" s="449">
        <f t="shared" si="8"/>
        <v>0</v>
      </c>
      <c r="BC83" s="449">
        <f t="shared" si="9"/>
        <v>0</v>
      </c>
      <c r="BD83" s="449">
        <f t="shared" si="10"/>
        <v>0</v>
      </c>
      <c r="BE83" s="449">
        <f t="shared" si="11"/>
        <v>0</v>
      </c>
      <c r="BF83" s="449"/>
      <c r="BG83" s="449"/>
      <c r="BH83" s="449"/>
      <c r="BI83" s="449"/>
      <c r="BJ83" s="449"/>
      <c r="BK83" s="449"/>
      <c r="BL83" s="449"/>
      <c r="BM83" s="449"/>
      <c r="BN83" s="449"/>
      <c r="BO83" s="449"/>
      <c r="BP83" s="449"/>
      <c r="BQ83" s="449"/>
      <c r="BR83" s="449"/>
      <c r="BS83" s="449"/>
      <c r="BT83" s="449"/>
      <c r="BU83" s="449"/>
      <c r="BV83" s="449"/>
      <c r="BW83" s="449"/>
      <c r="BX83" s="449"/>
      <c r="BY83" s="449"/>
      <c r="BZ83" s="449"/>
      <c r="CA83" s="449"/>
      <c r="CB83" s="449"/>
      <c r="CC83" s="449"/>
      <c r="CD83" s="449"/>
      <c r="CE83" s="449"/>
      <c r="CF83" s="449"/>
      <c r="CG83" s="449"/>
      <c r="CH83" s="449"/>
      <c r="CI83" s="449"/>
      <c r="CJ83" s="449"/>
      <c r="CK83" s="449"/>
      <c r="CL83" s="449"/>
      <c r="CM83" s="449"/>
      <c r="CN83" s="449"/>
      <c r="CO83" s="449"/>
      <c r="CP83" s="449"/>
      <c r="CQ83" s="449"/>
      <c r="CR83" s="449"/>
      <c r="CS83" s="449"/>
      <c r="CT83" s="449"/>
      <c r="CU83" s="449"/>
      <c r="CV83" s="449"/>
      <c r="CW83" s="449"/>
      <c r="CX83" s="449"/>
      <c r="CY83" s="449"/>
      <c r="CZ83" s="449">
        <v>0</v>
      </c>
      <c r="DA83" s="449"/>
    </row>
    <row r="84" spans="1:105" ht="30" x14ac:dyDescent="0.25">
      <c r="A84" s="247">
        <v>76</v>
      </c>
      <c r="B84" s="247"/>
      <c r="C84" s="252" t="s">
        <v>1166</v>
      </c>
      <c r="D84" s="251" t="s">
        <v>897</v>
      </c>
      <c r="E84" s="251">
        <v>140</v>
      </c>
      <c r="F84" s="1"/>
      <c r="G84" s="255">
        <f>E84*F84</f>
        <v>0</v>
      </c>
      <c r="H84" s="449"/>
      <c r="I84" s="449"/>
      <c r="J84" s="449"/>
      <c r="K84" s="449"/>
      <c r="L84" s="449"/>
      <c r="M84" s="449"/>
      <c r="N84" s="449"/>
      <c r="O84" s="458">
        <v>2</v>
      </c>
      <c r="P84" s="449"/>
      <c r="Q84" s="449"/>
      <c r="R84" s="449"/>
      <c r="S84" s="449"/>
      <c r="T84" s="449"/>
      <c r="U84" s="449"/>
      <c r="V84" s="449"/>
      <c r="W84" s="449"/>
      <c r="X84" s="449"/>
      <c r="Y84" s="449"/>
      <c r="Z84" s="449"/>
      <c r="AA84" s="449">
        <v>12</v>
      </c>
      <c r="AB84" s="449">
        <v>0</v>
      </c>
      <c r="AC84" s="449">
        <v>49</v>
      </c>
      <c r="AD84" s="449"/>
      <c r="AE84" s="449"/>
      <c r="AF84" s="449"/>
      <c r="AG84" s="449"/>
      <c r="AH84" s="449"/>
      <c r="AI84" s="449"/>
      <c r="AJ84" s="449"/>
      <c r="AK84" s="449"/>
      <c r="AL84" s="449"/>
      <c r="AM84" s="449"/>
      <c r="AN84" s="449"/>
      <c r="AO84" s="449"/>
      <c r="AP84" s="449"/>
      <c r="AQ84" s="449"/>
      <c r="AR84" s="449"/>
      <c r="AS84" s="449"/>
      <c r="AT84" s="449"/>
      <c r="AU84" s="449"/>
      <c r="AV84" s="449"/>
      <c r="AW84" s="449"/>
      <c r="AX84" s="449"/>
      <c r="AZ84" s="449">
        <v>3</v>
      </c>
      <c r="BA84" s="449">
        <f t="shared" si="7"/>
        <v>0</v>
      </c>
      <c r="BB84" s="449">
        <f t="shared" si="8"/>
        <v>0</v>
      </c>
      <c r="BC84" s="449">
        <f t="shared" si="9"/>
        <v>0</v>
      </c>
      <c r="BD84" s="449">
        <f t="shared" si="10"/>
        <v>0</v>
      </c>
      <c r="BE84" s="449">
        <f t="shared" si="11"/>
        <v>0</v>
      </c>
      <c r="BF84" s="453"/>
      <c r="BG84" s="449"/>
      <c r="BH84" s="449"/>
      <c r="BI84" s="449"/>
      <c r="BJ84" s="449"/>
      <c r="BK84" s="449"/>
      <c r="BL84" s="449"/>
      <c r="BM84" s="449"/>
      <c r="BN84" s="449"/>
      <c r="BO84" s="449"/>
      <c r="BP84" s="449"/>
      <c r="BQ84" s="449"/>
      <c r="BR84" s="449"/>
      <c r="BS84" s="449"/>
      <c r="BT84" s="449"/>
      <c r="BU84" s="449"/>
      <c r="BV84" s="449"/>
      <c r="BW84" s="449"/>
      <c r="BX84" s="449"/>
      <c r="BY84" s="449"/>
      <c r="BZ84" s="449"/>
      <c r="CA84" s="449"/>
      <c r="CB84" s="449"/>
      <c r="CC84" s="449"/>
      <c r="CD84" s="449"/>
      <c r="CE84" s="449"/>
      <c r="CF84" s="449"/>
      <c r="CG84" s="449"/>
      <c r="CH84" s="449"/>
      <c r="CI84" s="449"/>
      <c r="CJ84" s="449"/>
      <c r="CK84" s="449"/>
      <c r="CL84" s="449"/>
      <c r="CM84" s="449"/>
      <c r="CN84" s="449"/>
      <c r="CO84" s="449"/>
      <c r="CP84" s="449"/>
      <c r="CQ84" s="449"/>
      <c r="CR84" s="449"/>
      <c r="CS84" s="449"/>
      <c r="CT84" s="449"/>
      <c r="CU84" s="449"/>
      <c r="CV84" s="449"/>
      <c r="CW84" s="449"/>
      <c r="CX84" s="449"/>
      <c r="CY84" s="449"/>
      <c r="CZ84" s="449">
        <v>0</v>
      </c>
      <c r="DA84" s="449"/>
    </row>
    <row r="85" spans="1:105" ht="30" x14ac:dyDescent="0.25">
      <c r="A85" s="247">
        <v>77</v>
      </c>
      <c r="B85" s="247"/>
      <c r="C85" s="252" t="s">
        <v>1167</v>
      </c>
      <c r="D85" s="251" t="s">
        <v>897</v>
      </c>
      <c r="E85" s="251">
        <v>40</v>
      </c>
      <c r="F85" s="1"/>
      <c r="G85" s="255">
        <f>E85*F85</f>
        <v>0</v>
      </c>
      <c r="H85" s="449"/>
      <c r="I85" s="449"/>
      <c r="J85" s="449"/>
      <c r="K85" s="449"/>
      <c r="L85" s="449"/>
      <c r="M85" s="449"/>
      <c r="N85" s="449"/>
      <c r="O85" s="458">
        <v>2</v>
      </c>
      <c r="P85" s="449"/>
      <c r="Q85" s="449"/>
      <c r="R85" s="449"/>
      <c r="S85" s="449"/>
      <c r="T85" s="449"/>
      <c r="U85" s="449"/>
      <c r="V85" s="449"/>
      <c r="W85" s="449"/>
      <c r="X85" s="449"/>
      <c r="Y85" s="449"/>
      <c r="Z85" s="449"/>
      <c r="AA85" s="449">
        <v>12</v>
      </c>
      <c r="AB85" s="449">
        <v>0</v>
      </c>
      <c r="AC85" s="449">
        <v>49</v>
      </c>
      <c r="AD85" s="449"/>
      <c r="AE85" s="449"/>
      <c r="AF85" s="449"/>
      <c r="AG85" s="449"/>
      <c r="AH85" s="449"/>
      <c r="AI85" s="449"/>
      <c r="AJ85" s="449"/>
      <c r="AK85" s="449"/>
      <c r="AL85" s="449"/>
      <c r="AM85" s="449"/>
      <c r="AN85" s="449"/>
      <c r="AO85" s="449"/>
      <c r="AP85" s="449"/>
      <c r="AQ85" s="449"/>
      <c r="AR85" s="449"/>
      <c r="AS85" s="449"/>
      <c r="AT85" s="449"/>
      <c r="AU85" s="449"/>
      <c r="AV85" s="449"/>
      <c r="AW85" s="449"/>
      <c r="AX85" s="449"/>
      <c r="AZ85" s="449">
        <v>3</v>
      </c>
      <c r="BA85" s="449">
        <f t="shared" si="7"/>
        <v>0</v>
      </c>
      <c r="BB85" s="449">
        <f t="shared" si="8"/>
        <v>0</v>
      </c>
      <c r="BC85" s="449">
        <f t="shared" si="9"/>
        <v>0</v>
      </c>
      <c r="BD85" s="449">
        <f t="shared" si="10"/>
        <v>0</v>
      </c>
      <c r="BE85" s="449">
        <f t="shared" si="11"/>
        <v>0</v>
      </c>
      <c r="BF85" s="453"/>
      <c r="BG85" s="449"/>
      <c r="BH85" s="449"/>
      <c r="BI85" s="449"/>
      <c r="BJ85" s="449"/>
      <c r="BK85" s="449"/>
      <c r="BL85" s="449"/>
      <c r="BM85" s="449"/>
      <c r="BN85" s="449"/>
      <c r="BO85" s="449"/>
      <c r="BP85" s="449"/>
      <c r="BQ85" s="449"/>
      <c r="BR85" s="449"/>
      <c r="BS85" s="449"/>
      <c r="BT85" s="449"/>
      <c r="BU85" s="449"/>
      <c r="BV85" s="449"/>
      <c r="BW85" s="449"/>
      <c r="BX85" s="449"/>
      <c r="BY85" s="449"/>
      <c r="BZ85" s="449"/>
      <c r="CA85" s="449"/>
      <c r="CB85" s="449"/>
      <c r="CC85" s="449"/>
      <c r="CD85" s="449"/>
      <c r="CE85" s="449"/>
      <c r="CF85" s="449"/>
      <c r="CG85" s="449"/>
      <c r="CH85" s="449"/>
      <c r="CI85" s="449"/>
      <c r="CJ85" s="449"/>
      <c r="CK85" s="449"/>
      <c r="CL85" s="449"/>
      <c r="CM85" s="449"/>
      <c r="CN85" s="449"/>
      <c r="CO85" s="449"/>
      <c r="CP85" s="449"/>
      <c r="CQ85" s="449"/>
      <c r="CR85" s="449"/>
      <c r="CS85" s="449"/>
      <c r="CT85" s="449"/>
      <c r="CU85" s="449"/>
      <c r="CV85" s="449"/>
      <c r="CW85" s="449"/>
      <c r="CX85" s="449"/>
      <c r="CY85" s="449"/>
      <c r="CZ85" s="449">
        <v>0</v>
      </c>
      <c r="DA85" s="449"/>
    </row>
    <row r="86" spans="1:105" ht="15" x14ac:dyDescent="0.25">
      <c r="A86" s="247">
        <v>78</v>
      </c>
      <c r="B86" s="247"/>
      <c r="C86" s="252" t="s">
        <v>1168</v>
      </c>
      <c r="D86" s="251" t="s">
        <v>897</v>
      </c>
      <c r="E86" s="251">
        <v>180</v>
      </c>
      <c r="F86" s="1"/>
      <c r="G86" s="255">
        <f>E86*F86</f>
        <v>0</v>
      </c>
      <c r="K86" s="449"/>
      <c r="L86" s="449"/>
      <c r="M86" s="449"/>
      <c r="N86" s="449"/>
      <c r="O86" s="458">
        <v>2</v>
      </c>
      <c r="P86" s="449"/>
      <c r="Q86" s="449"/>
      <c r="R86" s="449"/>
      <c r="S86" s="449"/>
      <c r="T86" s="449"/>
      <c r="U86" s="449"/>
      <c r="V86" s="449"/>
      <c r="W86" s="449"/>
      <c r="X86" s="449"/>
      <c r="Y86" s="449"/>
      <c r="Z86" s="449"/>
      <c r="AA86" s="449">
        <v>12</v>
      </c>
      <c r="AB86" s="449">
        <v>0</v>
      </c>
      <c r="AC86" s="449">
        <v>177</v>
      </c>
      <c r="AD86" s="449"/>
      <c r="AE86" s="449"/>
      <c r="AF86" s="449"/>
      <c r="AG86" s="449"/>
      <c r="AH86" s="449"/>
      <c r="AI86" s="449"/>
      <c r="AJ86" s="449"/>
      <c r="AK86" s="449"/>
      <c r="AL86" s="449"/>
      <c r="AM86" s="449"/>
      <c r="AN86" s="449"/>
      <c r="AO86" s="449"/>
      <c r="AP86" s="449"/>
      <c r="AQ86" s="449"/>
      <c r="AR86" s="449"/>
      <c r="AS86" s="449"/>
      <c r="AT86" s="449"/>
      <c r="AU86" s="449"/>
      <c r="AV86" s="449"/>
      <c r="AW86" s="449"/>
      <c r="AX86" s="449"/>
      <c r="AZ86" s="449">
        <v>4</v>
      </c>
      <c r="BA86" s="449">
        <f t="shared" si="7"/>
        <v>0</v>
      </c>
      <c r="BB86" s="449">
        <f t="shared" si="8"/>
        <v>0</v>
      </c>
      <c r="BC86" s="449">
        <f t="shared" si="9"/>
        <v>0</v>
      </c>
      <c r="BD86" s="449">
        <f t="shared" si="10"/>
        <v>0</v>
      </c>
      <c r="BE86" s="449">
        <f t="shared" si="11"/>
        <v>0</v>
      </c>
      <c r="BF86" s="449"/>
      <c r="BG86" s="449"/>
      <c r="BH86" s="449"/>
      <c r="BI86" s="449"/>
      <c r="BJ86" s="449"/>
      <c r="BK86" s="449"/>
      <c r="BL86" s="449"/>
      <c r="BM86" s="449"/>
      <c r="BN86" s="449"/>
      <c r="BO86" s="449"/>
      <c r="BP86" s="449"/>
      <c r="BQ86" s="449"/>
      <c r="BR86" s="449"/>
      <c r="BS86" s="449"/>
      <c r="BT86" s="449"/>
      <c r="BU86" s="449"/>
      <c r="BV86" s="449"/>
      <c r="BW86" s="449"/>
      <c r="BX86" s="449"/>
      <c r="BY86" s="449"/>
      <c r="BZ86" s="449"/>
      <c r="CA86" s="449"/>
      <c r="CB86" s="449"/>
      <c r="CC86" s="449"/>
      <c r="CD86" s="449"/>
      <c r="CE86" s="449"/>
      <c r="CF86" s="449"/>
      <c r="CG86" s="449"/>
      <c r="CH86" s="449"/>
      <c r="CI86" s="449"/>
      <c r="CJ86" s="449"/>
      <c r="CK86" s="449"/>
      <c r="CL86" s="449"/>
      <c r="CM86" s="449"/>
      <c r="CN86" s="449"/>
      <c r="CO86" s="449"/>
      <c r="CP86" s="449"/>
      <c r="CQ86" s="449"/>
      <c r="CR86" s="449"/>
      <c r="CS86" s="449"/>
      <c r="CT86" s="449"/>
      <c r="CU86" s="449"/>
      <c r="CV86" s="449"/>
      <c r="CW86" s="449"/>
      <c r="CX86" s="449"/>
      <c r="CY86" s="449"/>
      <c r="CZ86" s="449">
        <v>0</v>
      </c>
      <c r="DA86" s="449"/>
    </row>
    <row r="87" spans="1:105" ht="30" x14ac:dyDescent="0.25">
      <c r="A87" s="247">
        <v>79</v>
      </c>
      <c r="B87" s="247"/>
      <c r="C87" s="252" t="s">
        <v>1169</v>
      </c>
      <c r="D87" s="251" t="s">
        <v>897</v>
      </c>
      <c r="E87" s="251">
        <v>45</v>
      </c>
      <c r="F87" s="1"/>
      <c r="G87" s="255">
        <f t="shared" si="6"/>
        <v>0</v>
      </c>
      <c r="H87" s="449"/>
      <c r="I87" s="449"/>
      <c r="J87" s="449"/>
      <c r="K87" s="449"/>
      <c r="L87" s="449"/>
      <c r="M87" s="449"/>
      <c r="N87" s="449"/>
      <c r="O87" s="458">
        <v>2</v>
      </c>
      <c r="P87" s="449"/>
      <c r="Q87" s="449"/>
      <c r="R87" s="449"/>
      <c r="S87" s="449"/>
      <c r="T87" s="449"/>
      <c r="U87" s="449"/>
      <c r="V87" s="449"/>
      <c r="W87" s="449"/>
      <c r="X87" s="449"/>
      <c r="Y87" s="449"/>
      <c r="Z87" s="449"/>
      <c r="AA87" s="449">
        <v>12</v>
      </c>
      <c r="AB87" s="449">
        <v>0</v>
      </c>
      <c r="AC87" s="449">
        <v>52</v>
      </c>
      <c r="AD87" s="449"/>
      <c r="AE87" s="449"/>
      <c r="AF87" s="449"/>
      <c r="AG87" s="449"/>
      <c r="AH87" s="449"/>
      <c r="AI87" s="449"/>
      <c r="AJ87" s="449"/>
      <c r="AK87" s="449"/>
      <c r="AL87" s="449"/>
      <c r="AM87" s="449"/>
      <c r="AN87" s="449"/>
      <c r="AO87" s="449"/>
      <c r="AP87" s="449"/>
      <c r="AQ87" s="449"/>
      <c r="AR87" s="449"/>
      <c r="AS87" s="449"/>
      <c r="AT87" s="449"/>
      <c r="AU87" s="449"/>
      <c r="AV87" s="449"/>
      <c r="AW87" s="449"/>
      <c r="AX87" s="449"/>
      <c r="AZ87" s="449">
        <v>3</v>
      </c>
      <c r="BA87" s="449">
        <f t="shared" si="7"/>
        <v>0</v>
      </c>
      <c r="BB87" s="449">
        <f t="shared" si="8"/>
        <v>0</v>
      </c>
      <c r="BC87" s="449">
        <f t="shared" si="9"/>
        <v>0</v>
      </c>
      <c r="BD87" s="449">
        <f t="shared" si="10"/>
        <v>0</v>
      </c>
      <c r="BE87" s="449">
        <f t="shared" si="11"/>
        <v>0</v>
      </c>
      <c r="BF87" s="453"/>
      <c r="BG87" s="449"/>
      <c r="BH87" s="449"/>
      <c r="BI87" s="449"/>
      <c r="BJ87" s="449"/>
      <c r="BK87" s="449"/>
      <c r="BL87" s="449"/>
      <c r="BM87" s="449"/>
      <c r="BN87" s="449"/>
      <c r="BO87" s="449"/>
      <c r="BP87" s="449"/>
      <c r="BQ87" s="449"/>
      <c r="BR87" s="449"/>
      <c r="BS87" s="449"/>
      <c r="BT87" s="449"/>
      <c r="BU87" s="449"/>
      <c r="BV87" s="449"/>
      <c r="BW87" s="449"/>
      <c r="BX87" s="449"/>
      <c r="BY87" s="449"/>
      <c r="BZ87" s="449"/>
      <c r="CA87" s="449"/>
      <c r="CB87" s="449"/>
      <c r="CC87" s="449"/>
      <c r="CD87" s="449"/>
      <c r="CE87" s="449"/>
      <c r="CF87" s="449"/>
      <c r="CG87" s="449"/>
      <c r="CH87" s="449"/>
      <c r="CI87" s="449"/>
      <c r="CJ87" s="449"/>
      <c r="CK87" s="449"/>
      <c r="CL87" s="449"/>
      <c r="CM87" s="449"/>
      <c r="CN87" s="449"/>
      <c r="CO87" s="449"/>
      <c r="CP87" s="449"/>
      <c r="CQ87" s="449"/>
      <c r="CR87" s="449"/>
      <c r="CS87" s="449"/>
      <c r="CT87" s="449"/>
      <c r="CU87" s="449"/>
      <c r="CV87" s="449"/>
      <c r="CW87" s="449"/>
      <c r="CX87" s="449"/>
      <c r="CY87" s="449"/>
      <c r="CZ87" s="449">
        <v>3.0799999999999998E-3</v>
      </c>
      <c r="DA87" s="449"/>
    </row>
    <row r="88" spans="1:105" ht="15" x14ac:dyDescent="0.25">
      <c r="A88" s="247">
        <v>80</v>
      </c>
      <c r="B88" s="247"/>
      <c r="C88" s="252" t="s">
        <v>1170</v>
      </c>
      <c r="D88" s="251" t="s">
        <v>897</v>
      </c>
      <c r="E88" s="251">
        <v>45</v>
      </c>
      <c r="F88" s="1"/>
      <c r="G88" s="255">
        <f t="shared" si="6"/>
        <v>0</v>
      </c>
      <c r="K88" s="449"/>
      <c r="L88" s="449"/>
      <c r="M88" s="449"/>
      <c r="N88" s="449"/>
      <c r="O88" s="458">
        <v>2</v>
      </c>
      <c r="P88" s="449"/>
      <c r="Q88" s="449"/>
      <c r="R88" s="449"/>
      <c r="S88" s="449"/>
      <c r="T88" s="449"/>
      <c r="U88" s="449"/>
      <c r="V88" s="449"/>
      <c r="W88" s="449"/>
      <c r="X88" s="449"/>
      <c r="Y88" s="449"/>
      <c r="Z88" s="449"/>
      <c r="AA88" s="449">
        <v>12</v>
      </c>
      <c r="AB88" s="449">
        <v>0</v>
      </c>
      <c r="AC88" s="449">
        <v>179</v>
      </c>
      <c r="AD88" s="449"/>
      <c r="AE88" s="449"/>
      <c r="AF88" s="449"/>
      <c r="AG88" s="449"/>
      <c r="AH88" s="449"/>
      <c r="AI88" s="449"/>
      <c r="AJ88" s="449"/>
      <c r="AK88" s="449"/>
      <c r="AL88" s="449"/>
      <c r="AM88" s="449"/>
      <c r="AN88" s="449"/>
      <c r="AO88" s="449"/>
      <c r="AP88" s="449"/>
      <c r="AQ88" s="449"/>
      <c r="AR88" s="449"/>
      <c r="AS88" s="449"/>
      <c r="AT88" s="449"/>
      <c r="AU88" s="449"/>
      <c r="AV88" s="449"/>
      <c r="AW88" s="449"/>
      <c r="AX88" s="449"/>
      <c r="AZ88" s="449">
        <v>4</v>
      </c>
      <c r="BA88" s="449">
        <f t="shared" si="7"/>
        <v>0</v>
      </c>
      <c r="BB88" s="449">
        <f t="shared" si="8"/>
        <v>0</v>
      </c>
      <c r="BC88" s="449">
        <f t="shared" si="9"/>
        <v>0</v>
      </c>
      <c r="BD88" s="449">
        <f t="shared" si="10"/>
        <v>0</v>
      </c>
      <c r="BE88" s="449">
        <f t="shared" si="11"/>
        <v>0</v>
      </c>
      <c r="BF88" s="449"/>
      <c r="BG88" s="449"/>
      <c r="BH88" s="449"/>
      <c r="BI88" s="449"/>
      <c r="BJ88" s="449"/>
      <c r="BK88" s="449"/>
      <c r="BL88" s="449"/>
      <c r="BM88" s="449"/>
      <c r="BN88" s="449"/>
      <c r="BO88" s="449"/>
      <c r="BP88" s="449"/>
      <c r="BQ88" s="449"/>
      <c r="BR88" s="449"/>
      <c r="BS88" s="449"/>
      <c r="BT88" s="449"/>
      <c r="BU88" s="449"/>
      <c r="BV88" s="449"/>
      <c r="BW88" s="449"/>
      <c r="BX88" s="449"/>
      <c r="BY88" s="449"/>
      <c r="BZ88" s="449"/>
      <c r="CA88" s="449"/>
      <c r="CB88" s="449"/>
      <c r="CC88" s="449"/>
      <c r="CD88" s="449"/>
      <c r="CE88" s="449"/>
      <c r="CF88" s="449"/>
      <c r="CG88" s="449"/>
      <c r="CH88" s="449"/>
      <c r="CI88" s="449"/>
      <c r="CJ88" s="449"/>
      <c r="CK88" s="449"/>
      <c r="CL88" s="449"/>
      <c r="CM88" s="449"/>
      <c r="CN88" s="449"/>
      <c r="CO88" s="449"/>
      <c r="CP88" s="449"/>
      <c r="CQ88" s="449"/>
      <c r="CR88" s="449"/>
      <c r="CS88" s="449"/>
      <c r="CT88" s="449"/>
      <c r="CU88" s="449"/>
      <c r="CV88" s="449"/>
      <c r="CW88" s="449"/>
      <c r="CX88" s="449"/>
      <c r="CY88" s="449"/>
      <c r="CZ88" s="449">
        <v>0</v>
      </c>
      <c r="DA88" s="449"/>
    </row>
    <row r="89" spans="1:105" ht="30" x14ac:dyDescent="0.25">
      <c r="A89" s="247">
        <v>81</v>
      </c>
      <c r="B89" s="247" t="s">
        <v>1171</v>
      </c>
      <c r="C89" s="252" t="s">
        <v>1172</v>
      </c>
      <c r="D89" s="251" t="s">
        <v>896</v>
      </c>
      <c r="E89" s="251">
        <v>300</v>
      </c>
      <c r="F89" s="1"/>
      <c r="G89" s="255">
        <f>E89*F89</f>
        <v>0</v>
      </c>
      <c r="O89" s="455">
        <v>2</v>
      </c>
      <c r="AA89" s="448">
        <v>12</v>
      </c>
      <c r="AB89" s="448">
        <v>0</v>
      </c>
      <c r="AC89" s="448">
        <v>28</v>
      </c>
      <c r="AZ89" s="448">
        <v>4</v>
      </c>
      <c r="BA89" s="448">
        <f t="shared" si="7"/>
        <v>0</v>
      </c>
      <c r="BB89" s="448">
        <f t="shared" si="8"/>
        <v>0</v>
      </c>
      <c r="BC89" s="448">
        <f t="shared" si="9"/>
        <v>0</v>
      </c>
      <c r="BD89" s="448">
        <f t="shared" si="10"/>
        <v>0</v>
      </c>
      <c r="BE89" s="448">
        <f t="shared" si="11"/>
        <v>0</v>
      </c>
      <c r="BF89" s="456"/>
      <c r="CZ89" s="448">
        <v>0</v>
      </c>
    </row>
    <row r="90" spans="1:105" ht="30" x14ac:dyDescent="0.25">
      <c r="A90" s="247">
        <v>82</v>
      </c>
      <c r="B90" s="247" t="s">
        <v>1173</v>
      </c>
      <c r="C90" s="252" t="s">
        <v>1174</v>
      </c>
      <c r="D90" s="251" t="s">
        <v>896</v>
      </c>
      <c r="E90" s="251">
        <v>15</v>
      </c>
      <c r="F90" s="1"/>
      <c r="G90" s="255">
        <f>E90*F90</f>
        <v>0</v>
      </c>
      <c r="O90" s="455">
        <v>2</v>
      </c>
      <c r="AA90" s="448">
        <v>12</v>
      </c>
      <c r="AB90" s="448">
        <v>0</v>
      </c>
      <c r="AC90" s="448">
        <v>29</v>
      </c>
      <c r="AZ90" s="448">
        <v>4</v>
      </c>
      <c r="BA90" s="448">
        <f t="shared" si="7"/>
        <v>0</v>
      </c>
      <c r="BB90" s="448">
        <f t="shared" si="8"/>
        <v>0</v>
      </c>
      <c r="BC90" s="448">
        <f t="shared" si="9"/>
        <v>0</v>
      </c>
      <c r="BD90" s="448">
        <f t="shared" si="10"/>
        <v>0</v>
      </c>
      <c r="BE90" s="448">
        <f t="shared" si="11"/>
        <v>0</v>
      </c>
      <c r="BF90" s="456"/>
      <c r="CZ90" s="448">
        <v>0</v>
      </c>
    </row>
    <row r="91" spans="1:105" ht="30" x14ac:dyDescent="0.25">
      <c r="A91" s="247">
        <v>83</v>
      </c>
      <c r="B91" s="247" t="s">
        <v>1175</v>
      </c>
      <c r="C91" s="252" t="s">
        <v>1176</v>
      </c>
      <c r="D91" s="251" t="s">
        <v>896</v>
      </c>
      <c r="E91" s="251">
        <v>40</v>
      </c>
      <c r="F91" s="1"/>
      <c r="G91" s="255">
        <f>E91*F91</f>
        <v>0</v>
      </c>
      <c r="O91" s="455">
        <v>2</v>
      </c>
      <c r="AA91" s="448">
        <v>12</v>
      </c>
      <c r="AB91" s="448">
        <v>0</v>
      </c>
      <c r="AC91" s="448">
        <v>30</v>
      </c>
      <c r="AZ91" s="448">
        <v>4</v>
      </c>
      <c r="BA91" s="448">
        <f t="shared" si="7"/>
        <v>0</v>
      </c>
      <c r="BB91" s="448">
        <f t="shared" si="8"/>
        <v>0</v>
      </c>
      <c r="BC91" s="448">
        <f t="shared" si="9"/>
        <v>0</v>
      </c>
      <c r="BD91" s="448">
        <f t="shared" si="10"/>
        <v>0</v>
      </c>
      <c r="BE91" s="448">
        <f t="shared" si="11"/>
        <v>0</v>
      </c>
      <c r="BF91" s="456"/>
      <c r="CZ91" s="448">
        <v>0</v>
      </c>
    </row>
    <row r="92" spans="1:105" s="449" customFormat="1" ht="30" x14ac:dyDescent="0.25">
      <c r="A92" s="247">
        <v>84</v>
      </c>
      <c r="B92" s="247"/>
      <c r="C92" s="252" t="s">
        <v>1177</v>
      </c>
      <c r="D92" s="251" t="s">
        <v>562</v>
      </c>
      <c r="E92" s="251">
        <v>1</v>
      </c>
      <c r="F92" s="1"/>
      <c r="G92" s="255">
        <f t="shared" ref="G92:G101" si="12">E92*F92</f>
        <v>0</v>
      </c>
      <c r="J92" s="452"/>
      <c r="O92" s="458">
        <v>2</v>
      </c>
      <c r="AA92" s="449">
        <v>12</v>
      </c>
      <c r="AB92" s="449">
        <v>1</v>
      </c>
      <c r="AC92" s="449">
        <v>23</v>
      </c>
      <c r="AY92" s="448"/>
      <c r="AZ92" s="449">
        <v>3</v>
      </c>
      <c r="BA92" s="449">
        <f t="shared" si="7"/>
        <v>0</v>
      </c>
      <c r="BB92" s="449">
        <f t="shared" si="8"/>
        <v>0</v>
      </c>
      <c r="BC92" s="449">
        <f t="shared" si="9"/>
        <v>0</v>
      </c>
      <c r="BD92" s="449">
        <f t="shared" si="10"/>
        <v>0</v>
      </c>
      <c r="BE92" s="449">
        <f t="shared" si="11"/>
        <v>0</v>
      </c>
      <c r="BF92" s="453"/>
      <c r="CZ92" s="449">
        <v>5.0000000000000002E-5</v>
      </c>
    </row>
    <row r="93" spans="1:105" ht="30" x14ac:dyDescent="0.25">
      <c r="A93" s="247">
        <v>85</v>
      </c>
      <c r="B93" s="247" t="s">
        <v>1178</v>
      </c>
      <c r="C93" s="252" t="s">
        <v>1179</v>
      </c>
      <c r="D93" s="251" t="s">
        <v>897</v>
      </c>
      <c r="E93" s="251">
        <v>10</v>
      </c>
      <c r="F93" s="1"/>
      <c r="G93" s="255">
        <f t="shared" si="12"/>
        <v>0</v>
      </c>
      <c r="H93" s="449"/>
      <c r="I93" s="449"/>
      <c r="O93" s="455">
        <v>2</v>
      </c>
      <c r="AA93" s="448">
        <v>12</v>
      </c>
      <c r="AB93" s="448">
        <v>1</v>
      </c>
      <c r="AC93" s="448">
        <v>24</v>
      </c>
      <c r="AZ93" s="448">
        <v>3</v>
      </c>
      <c r="BA93" s="448">
        <f t="shared" si="7"/>
        <v>0</v>
      </c>
      <c r="BB93" s="448">
        <f t="shared" si="8"/>
        <v>0</v>
      </c>
      <c r="BC93" s="448">
        <f t="shared" si="9"/>
        <v>0</v>
      </c>
      <c r="BD93" s="448">
        <f t="shared" si="10"/>
        <v>0</v>
      </c>
      <c r="BE93" s="448">
        <f t="shared" si="11"/>
        <v>0</v>
      </c>
      <c r="BF93" s="456"/>
      <c r="CZ93" s="448">
        <v>4.0000000000000003E-5</v>
      </c>
    </row>
    <row r="94" spans="1:105" s="449" customFormat="1" ht="30" x14ac:dyDescent="0.25">
      <c r="A94" s="247">
        <v>86</v>
      </c>
      <c r="B94" s="247"/>
      <c r="C94" s="252" t="s">
        <v>1180</v>
      </c>
      <c r="D94" s="251" t="s">
        <v>562</v>
      </c>
      <c r="E94" s="251">
        <v>15</v>
      </c>
      <c r="F94" s="1"/>
      <c r="G94" s="255">
        <f t="shared" si="12"/>
        <v>0</v>
      </c>
      <c r="J94" s="452"/>
      <c r="O94" s="458">
        <v>2</v>
      </c>
      <c r="AA94" s="449">
        <v>12</v>
      </c>
      <c r="AB94" s="449">
        <v>1</v>
      </c>
      <c r="AC94" s="449">
        <v>23</v>
      </c>
      <c r="AY94" s="448"/>
      <c r="AZ94" s="449">
        <v>3</v>
      </c>
      <c r="BA94" s="449">
        <f t="shared" si="7"/>
        <v>0</v>
      </c>
      <c r="BB94" s="449">
        <f t="shared" si="8"/>
        <v>0</v>
      </c>
      <c r="BC94" s="449">
        <f t="shared" si="9"/>
        <v>0</v>
      </c>
      <c r="BD94" s="449">
        <f t="shared" si="10"/>
        <v>0</v>
      </c>
      <c r="BE94" s="449">
        <f t="shared" si="11"/>
        <v>0</v>
      </c>
      <c r="BF94" s="453"/>
      <c r="CZ94" s="449">
        <v>5.0000000000000002E-5</v>
      </c>
    </row>
    <row r="95" spans="1:105" ht="15" x14ac:dyDescent="0.25">
      <c r="A95" s="247">
        <v>87</v>
      </c>
      <c r="B95" s="247"/>
      <c r="C95" s="252" t="s">
        <v>1181</v>
      </c>
      <c r="D95" s="251" t="s">
        <v>562</v>
      </c>
      <c r="E95" s="251">
        <v>1</v>
      </c>
      <c r="F95" s="1"/>
      <c r="G95" s="255">
        <f t="shared" si="12"/>
        <v>0</v>
      </c>
      <c r="H95" s="449"/>
      <c r="I95" s="449"/>
      <c r="O95" s="455">
        <v>2</v>
      </c>
      <c r="AA95" s="448">
        <v>12</v>
      </c>
      <c r="AB95" s="448">
        <v>1</v>
      </c>
      <c r="AC95" s="448">
        <v>24</v>
      </c>
      <c r="AZ95" s="448">
        <v>3</v>
      </c>
      <c r="BA95" s="448">
        <f t="shared" si="7"/>
        <v>0</v>
      </c>
      <c r="BB95" s="448">
        <f t="shared" si="8"/>
        <v>0</v>
      </c>
      <c r="BC95" s="448">
        <f t="shared" si="9"/>
        <v>0</v>
      </c>
      <c r="BD95" s="448">
        <f t="shared" si="10"/>
        <v>0</v>
      </c>
      <c r="BE95" s="448">
        <f t="shared" si="11"/>
        <v>0</v>
      </c>
      <c r="BF95" s="456"/>
      <c r="CZ95" s="448">
        <v>4.0000000000000003E-5</v>
      </c>
    </row>
    <row r="96" spans="1:105" ht="15" x14ac:dyDescent="0.25">
      <c r="A96" s="247">
        <v>88</v>
      </c>
      <c r="B96" s="247"/>
      <c r="C96" s="252" t="s">
        <v>1182</v>
      </c>
      <c r="D96" s="251" t="s">
        <v>562</v>
      </c>
      <c r="E96" s="251">
        <v>1</v>
      </c>
      <c r="F96" s="1"/>
      <c r="G96" s="255">
        <f t="shared" si="12"/>
        <v>0</v>
      </c>
      <c r="H96" s="449"/>
      <c r="I96" s="449"/>
      <c r="O96" s="455">
        <v>2</v>
      </c>
      <c r="AA96" s="448">
        <v>12</v>
      </c>
      <c r="AB96" s="448">
        <v>1</v>
      </c>
      <c r="AC96" s="448">
        <v>24</v>
      </c>
      <c r="AZ96" s="448">
        <v>3</v>
      </c>
      <c r="BA96" s="448">
        <f t="shared" si="7"/>
        <v>0</v>
      </c>
      <c r="BB96" s="448">
        <f t="shared" si="8"/>
        <v>0</v>
      </c>
      <c r="BC96" s="448">
        <f t="shared" si="9"/>
        <v>0</v>
      </c>
      <c r="BD96" s="448">
        <f t="shared" si="10"/>
        <v>0</v>
      </c>
      <c r="BE96" s="448">
        <f t="shared" si="11"/>
        <v>0</v>
      </c>
      <c r="BF96" s="456"/>
      <c r="CZ96" s="448">
        <v>4.0000000000000003E-5</v>
      </c>
    </row>
    <row r="97" spans="1:104" ht="30" x14ac:dyDescent="0.25">
      <c r="A97" s="247">
        <v>89</v>
      </c>
      <c r="B97" s="247"/>
      <c r="C97" s="252" t="s">
        <v>1183</v>
      </c>
      <c r="D97" s="251" t="s">
        <v>896</v>
      </c>
      <c r="E97" s="251">
        <v>1</v>
      </c>
      <c r="F97" s="1"/>
      <c r="G97" s="255">
        <f t="shared" si="12"/>
        <v>0</v>
      </c>
      <c r="H97" s="449"/>
      <c r="I97" s="449"/>
      <c r="O97" s="455">
        <v>2</v>
      </c>
      <c r="AA97" s="448">
        <v>12</v>
      </c>
      <c r="AB97" s="448">
        <v>0</v>
      </c>
      <c r="AC97" s="448">
        <v>28</v>
      </c>
      <c r="AZ97" s="448">
        <v>4</v>
      </c>
      <c r="BA97" s="448">
        <f t="shared" si="7"/>
        <v>0</v>
      </c>
      <c r="BB97" s="448">
        <f t="shared" si="8"/>
        <v>0</v>
      </c>
      <c r="BC97" s="448">
        <f t="shared" si="9"/>
        <v>0</v>
      </c>
      <c r="BD97" s="448">
        <f t="shared" si="10"/>
        <v>0</v>
      </c>
      <c r="BE97" s="448">
        <f t="shared" si="11"/>
        <v>0</v>
      </c>
      <c r="BF97" s="456"/>
      <c r="CZ97" s="448">
        <v>0</v>
      </c>
    </row>
    <row r="98" spans="1:104" ht="15" x14ac:dyDescent="0.25">
      <c r="A98" s="247">
        <v>90</v>
      </c>
      <c r="B98" s="247"/>
      <c r="C98" s="252" t="s">
        <v>1184</v>
      </c>
      <c r="D98" s="251" t="s">
        <v>896</v>
      </c>
      <c r="E98" s="251">
        <v>1</v>
      </c>
      <c r="F98" s="1"/>
      <c r="G98" s="255">
        <f t="shared" si="12"/>
        <v>0</v>
      </c>
      <c r="H98" s="449"/>
      <c r="I98" s="449"/>
      <c r="O98" s="455">
        <v>2</v>
      </c>
      <c r="AA98" s="448">
        <v>12</v>
      </c>
      <c r="AB98" s="448">
        <v>0</v>
      </c>
      <c r="AC98" s="448">
        <v>29</v>
      </c>
      <c r="AZ98" s="448">
        <v>4</v>
      </c>
      <c r="BA98" s="448">
        <f t="shared" si="7"/>
        <v>0</v>
      </c>
      <c r="BB98" s="448">
        <f t="shared" si="8"/>
        <v>0</v>
      </c>
      <c r="BC98" s="448">
        <f t="shared" si="9"/>
        <v>0</v>
      </c>
      <c r="BD98" s="448">
        <f t="shared" si="10"/>
        <v>0</v>
      </c>
      <c r="BE98" s="448">
        <f t="shared" si="11"/>
        <v>0</v>
      </c>
      <c r="BF98" s="456"/>
      <c r="CZ98" s="448">
        <v>0</v>
      </c>
    </row>
    <row r="99" spans="1:104" ht="15" x14ac:dyDescent="0.25">
      <c r="A99" s="247">
        <v>91</v>
      </c>
      <c r="B99" s="247"/>
      <c r="C99" s="252" t="s">
        <v>1185</v>
      </c>
      <c r="D99" s="251" t="s">
        <v>896</v>
      </c>
      <c r="E99" s="251">
        <v>1</v>
      </c>
      <c r="F99" s="1"/>
      <c r="G99" s="255">
        <f t="shared" si="12"/>
        <v>0</v>
      </c>
      <c r="H99" s="449"/>
      <c r="I99" s="449"/>
      <c r="O99" s="455">
        <v>2</v>
      </c>
      <c r="AA99" s="448">
        <v>12</v>
      </c>
      <c r="AB99" s="448">
        <v>0</v>
      </c>
      <c r="AC99" s="448">
        <v>30</v>
      </c>
      <c r="AZ99" s="448">
        <v>4</v>
      </c>
      <c r="BA99" s="448">
        <f t="shared" si="7"/>
        <v>0</v>
      </c>
      <c r="BB99" s="448">
        <f t="shared" si="8"/>
        <v>0</v>
      </c>
      <c r="BC99" s="448">
        <f t="shared" si="9"/>
        <v>0</v>
      </c>
      <c r="BD99" s="448">
        <f t="shared" si="10"/>
        <v>0</v>
      </c>
      <c r="BE99" s="448">
        <f t="shared" si="11"/>
        <v>0</v>
      </c>
      <c r="BF99" s="456"/>
      <c r="CZ99" s="448">
        <v>0</v>
      </c>
    </row>
    <row r="100" spans="1:104" s="449" customFormat="1" ht="15" x14ac:dyDescent="0.25">
      <c r="A100" s="247">
        <v>92</v>
      </c>
      <c r="B100" s="247"/>
      <c r="C100" s="252" t="s">
        <v>1186</v>
      </c>
      <c r="D100" s="251" t="s">
        <v>897</v>
      </c>
      <c r="E100" s="251">
        <v>4</v>
      </c>
      <c r="F100" s="1"/>
      <c r="G100" s="255">
        <f t="shared" si="12"/>
        <v>0</v>
      </c>
      <c r="J100" s="452"/>
      <c r="O100" s="458">
        <v>2</v>
      </c>
      <c r="AA100" s="449">
        <v>12</v>
      </c>
      <c r="AB100" s="449">
        <v>1</v>
      </c>
      <c r="AC100" s="449">
        <v>23</v>
      </c>
      <c r="AY100" s="448"/>
      <c r="AZ100" s="449">
        <v>3</v>
      </c>
      <c r="BA100" s="449">
        <f t="shared" si="7"/>
        <v>0</v>
      </c>
      <c r="BB100" s="449">
        <f t="shared" si="8"/>
        <v>0</v>
      </c>
      <c r="BC100" s="449">
        <f t="shared" si="9"/>
        <v>0</v>
      </c>
      <c r="BD100" s="449">
        <f t="shared" si="10"/>
        <v>0</v>
      </c>
      <c r="BE100" s="449">
        <f t="shared" si="11"/>
        <v>0</v>
      </c>
      <c r="BF100" s="453"/>
      <c r="CZ100" s="449">
        <v>5.0000000000000002E-5</v>
      </c>
    </row>
    <row r="101" spans="1:104" s="449" customFormat="1" ht="15" x14ac:dyDescent="0.25">
      <c r="A101" s="247">
        <v>93</v>
      </c>
      <c r="B101" s="247"/>
      <c r="C101" s="252" t="s">
        <v>1187</v>
      </c>
      <c r="D101" s="251" t="s">
        <v>894</v>
      </c>
      <c r="E101" s="251">
        <v>2</v>
      </c>
      <c r="F101" s="1"/>
      <c r="G101" s="255">
        <f t="shared" si="12"/>
        <v>0</v>
      </c>
      <c r="J101" s="452"/>
      <c r="O101" s="458">
        <v>2</v>
      </c>
      <c r="AA101" s="449">
        <v>12</v>
      </c>
      <c r="AB101" s="449">
        <v>0</v>
      </c>
      <c r="AC101" s="449">
        <v>127</v>
      </c>
      <c r="AY101" s="448"/>
      <c r="AZ101" s="449">
        <v>5</v>
      </c>
      <c r="BA101" s="449">
        <f t="shared" si="7"/>
        <v>0</v>
      </c>
      <c r="BB101" s="449">
        <f t="shared" si="8"/>
        <v>0</v>
      </c>
      <c r="BC101" s="449">
        <f t="shared" si="9"/>
        <v>0</v>
      </c>
      <c r="BD101" s="449">
        <f t="shared" si="10"/>
        <v>0</v>
      </c>
      <c r="BE101" s="449">
        <f t="shared" si="11"/>
        <v>0</v>
      </c>
      <c r="BF101" s="453"/>
      <c r="CZ101" s="449">
        <v>0</v>
      </c>
    </row>
    <row r="102" spans="1:104" s="449" customFormat="1" ht="45" x14ac:dyDescent="0.25">
      <c r="A102" s="247">
        <v>94</v>
      </c>
      <c r="B102" s="247"/>
      <c r="C102" s="252" t="s">
        <v>1188</v>
      </c>
      <c r="D102" s="251" t="s">
        <v>562</v>
      </c>
      <c r="E102" s="251">
        <v>1</v>
      </c>
      <c r="F102" s="1"/>
      <c r="G102" s="255">
        <f>E102*F102</f>
        <v>0</v>
      </c>
      <c r="J102" s="452"/>
      <c r="O102" s="458">
        <v>2</v>
      </c>
      <c r="AA102" s="449">
        <v>12</v>
      </c>
      <c r="AB102" s="449">
        <v>1</v>
      </c>
      <c r="AC102" s="449">
        <v>23</v>
      </c>
      <c r="AY102" s="448"/>
      <c r="AZ102" s="449">
        <v>3</v>
      </c>
      <c r="BA102" s="449">
        <f>IF(AZ102=1,G102,0)</f>
        <v>0</v>
      </c>
      <c r="BB102" s="449">
        <f>IF(AZ102=2,G102,0)</f>
        <v>0</v>
      </c>
      <c r="BC102" s="449">
        <f>IF(AZ102=3,G102,0)</f>
        <v>0</v>
      </c>
      <c r="BD102" s="449">
        <f>IF(AZ102=4,G102,0)</f>
        <v>0</v>
      </c>
      <c r="BE102" s="449">
        <f>IF(AZ102=5,G102,0)</f>
        <v>0</v>
      </c>
      <c r="BF102" s="453"/>
      <c r="CZ102" s="449">
        <v>5.0000000000000002E-5</v>
      </c>
    </row>
    <row r="103" spans="1:104" ht="45" x14ac:dyDescent="0.25">
      <c r="A103" s="247">
        <v>95</v>
      </c>
      <c r="B103" s="247"/>
      <c r="C103" s="252" t="s">
        <v>1189</v>
      </c>
      <c r="D103" s="251" t="s">
        <v>562</v>
      </c>
      <c r="E103" s="251">
        <v>2</v>
      </c>
      <c r="F103" s="1"/>
      <c r="G103" s="255">
        <f>E103*F103</f>
        <v>0</v>
      </c>
      <c r="H103" s="449"/>
      <c r="I103" s="449"/>
      <c r="J103" s="452"/>
      <c r="K103" s="449"/>
      <c r="L103" s="449"/>
      <c r="M103" s="449"/>
      <c r="N103" s="449"/>
      <c r="O103" s="458">
        <v>2</v>
      </c>
      <c r="P103" s="449"/>
      <c r="Q103" s="449"/>
      <c r="R103" s="449"/>
      <c r="S103" s="449"/>
      <c r="T103" s="449"/>
      <c r="U103" s="449"/>
      <c r="V103" s="449"/>
      <c r="W103" s="449"/>
      <c r="X103" s="449"/>
      <c r="Y103" s="449"/>
      <c r="Z103" s="449"/>
      <c r="AA103" s="449">
        <v>12</v>
      </c>
      <c r="AB103" s="449">
        <v>1</v>
      </c>
      <c r="AC103" s="449">
        <v>23</v>
      </c>
      <c r="AD103" s="449"/>
      <c r="AE103" s="449"/>
      <c r="AF103" s="449"/>
      <c r="AG103" s="449"/>
      <c r="AH103" s="449"/>
      <c r="AI103" s="449"/>
      <c r="AJ103" s="449"/>
      <c r="AK103" s="449"/>
      <c r="AL103" s="449"/>
      <c r="AM103" s="449"/>
      <c r="AN103" s="449"/>
      <c r="AO103" s="449"/>
      <c r="AP103" s="449"/>
      <c r="AQ103" s="449"/>
      <c r="AR103" s="449"/>
      <c r="AS103" s="449"/>
      <c r="AT103" s="449"/>
      <c r="AU103" s="449"/>
      <c r="AV103" s="449"/>
      <c r="AW103" s="449"/>
      <c r="AX103" s="449"/>
      <c r="AZ103" s="449">
        <v>3</v>
      </c>
      <c r="BA103" s="449">
        <f>IF(AZ103=1,G103,0)</f>
        <v>0</v>
      </c>
      <c r="BB103" s="449">
        <f>IF(AZ103=2,G103,0)</f>
        <v>0</v>
      </c>
      <c r="BC103" s="449">
        <f>IF(AZ103=3,G103,0)</f>
        <v>0</v>
      </c>
      <c r="BD103" s="449">
        <f>IF(AZ103=4,G103,0)</f>
        <v>0</v>
      </c>
      <c r="BE103" s="449">
        <f>IF(AZ103=5,G103,0)</f>
        <v>0</v>
      </c>
      <c r="BF103" s="453"/>
      <c r="BG103" s="449"/>
      <c r="BH103" s="449"/>
      <c r="BI103" s="449"/>
      <c r="BJ103" s="449"/>
      <c r="BK103" s="449"/>
      <c r="BL103" s="449"/>
      <c r="BM103" s="449"/>
      <c r="BN103" s="449"/>
      <c r="BO103" s="449"/>
      <c r="BP103" s="449"/>
      <c r="BQ103" s="449"/>
      <c r="BR103" s="449"/>
      <c r="BS103" s="449"/>
      <c r="BT103" s="449"/>
      <c r="BU103" s="449"/>
      <c r="BV103" s="449"/>
      <c r="BW103" s="449"/>
      <c r="BX103" s="449"/>
      <c r="BY103" s="449"/>
      <c r="BZ103" s="449"/>
      <c r="CA103" s="449"/>
      <c r="CB103" s="449"/>
      <c r="CC103" s="449"/>
      <c r="CD103" s="449"/>
      <c r="CE103" s="449"/>
      <c r="CF103" s="449"/>
      <c r="CG103" s="449"/>
      <c r="CH103" s="449"/>
      <c r="CI103" s="449"/>
      <c r="CJ103" s="449"/>
      <c r="CK103" s="449"/>
    </row>
    <row r="104" spans="1:104" ht="105" x14ac:dyDescent="0.25">
      <c r="A104" s="247">
        <v>96</v>
      </c>
      <c r="B104" s="247" t="s">
        <v>1190</v>
      </c>
      <c r="C104" s="252" t="s">
        <v>1191</v>
      </c>
      <c r="D104" s="251" t="s">
        <v>896</v>
      </c>
      <c r="E104" s="251">
        <v>2</v>
      </c>
      <c r="F104" s="1"/>
      <c r="G104" s="255">
        <f>E104*F104</f>
        <v>0</v>
      </c>
      <c r="H104" s="449"/>
      <c r="I104" s="449"/>
      <c r="J104" s="449"/>
      <c r="O104" s="455">
        <v>2</v>
      </c>
      <c r="AA104" s="448">
        <v>12</v>
      </c>
      <c r="AB104" s="448">
        <v>1</v>
      </c>
      <c r="AC104" s="448">
        <v>24</v>
      </c>
      <c r="AZ104" s="448">
        <v>3</v>
      </c>
      <c r="BA104" s="448">
        <f>IF(AZ104=1,G104,0)</f>
        <v>0</v>
      </c>
      <c r="BB104" s="448">
        <f>IF(AZ104=2,G104,0)</f>
        <v>0</v>
      </c>
      <c r="BC104" s="448">
        <f>IF(AZ104=3,G104,0)</f>
        <v>0</v>
      </c>
      <c r="BD104" s="448">
        <f>IF(AZ104=4,G104,0)</f>
        <v>0</v>
      </c>
      <c r="BE104" s="448">
        <f>IF(AZ104=5,G104,0)</f>
        <v>0</v>
      </c>
      <c r="BF104" s="456"/>
      <c r="CZ104" s="448">
        <v>4.0000000000000003E-5</v>
      </c>
    </row>
    <row r="105" spans="1:104" ht="105" x14ac:dyDescent="0.25">
      <c r="A105" s="247">
        <v>97</v>
      </c>
      <c r="B105" s="247" t="s">
        <v>1192</v>
      </c>
      <c r="C105" s="252" t="s">
        <v>1193</v>
      </c>
      <c r="D105" s="251" t="s">
        <v>896</v>
      </c>
      <c r="E105" s="251">
        <v>51</v>
      </c>
      <c r="F105" s="1"/>
      <c r="G105" s="255">
        <f t="shared" ref="G105:G121" si="13">E105*F105</f>
        <v>0</v>
      </c>
      <c r="H105" s="449"/>
      <c r="I105" s="449"/>
      <c r="J105" s="449"/>
      <c r="O105" s="455">
        <v>2</v>
      </c>
      <c r="AA105" s="448">
        <v>12</v>
      </c>
      <c r="AB105" s="448">
        <v>1</v>
      </c>
      <c r="AC105" s="448">
        <v>24</v>
      </c>
      <c r="AZ105" s="448">
        <v>3</v>
      </c>
      <c r="BA105" s="448">
        <f t="shared" ref="BA105:BA134" si="14">IF(AZ105=1,G105,0)</f>
        <v>0</v>
      </c>
      <c r="BB105" s="448">
        <f t="shared" ref="BB105:BB134" si="15">IF(AZ105=2,G105,0)</f>
        <v>0</v>
      </c>
      <c r="BC105" s="448">
        <f t="shared" ref="BC105:BC134" si="16">IF(AZ105=3,G105,0)</f>
        <v>0</v>
      </c>
      <c r="BD105" s="448">
        <f t="shared" ref="BD105:BD134" si="17">IF(AZ105=4,G105,0)</f>
        <v>0</v>
      </c>
      <c r="BE105" s="448">
        <f t="shared" ref="BE105:BE134" si="18">IF(AZ105=5,G105,0)</f>
        <v>0</v>
      </c>
      <c r="BF105" s="456"/>
      <c r="CZ105" s="448">
        <v>3.0000399999999998</v>
      </c>
    </row>
    <row r="106" spans="1:104" ht="105" x14ac:dyDescent="0.25">
      <c r="A106" s="247">
        <v>98</v>
      </c>
      <c r="B106" s="247" t="s">
        <v>1194</v>
      </c>
      <c r="C106" s="252" t="s">
        <v>1195</v>
      </c>
      <c r="D106" s="251" t="s">
        <v>896</v>
      </c>
      <c r="E106" s="251">
        <v>36</v>
      </c>
      <c r="F106" s="1"/>
      <c r="G106" s="255">
        <f t="shared" si="13"/>
        <v>0</v>
      </c>
      <c r="H106" s="449"/>
      <c r="I106" s="449"/>
      <c r="J106" s="449"/>
      <c r="O106" s="455">
        <v>2</v>
      </c>
      <c r="AA106" s="448">
        <v>12</v>
      </c>
      <c r="AB106" s="448">
        <v>1</v>
      </c>
      <c r="AC106" s="448">
        <v>24</v>
      </c>
      <c r="AZ106" s="448">
        <v>3</v>
      </c>
      <c r="BA106" s="448">
        <f t="shared" si="14"/>
        <v>0</v>
      </c>
      <c r="BB106" s="448">
        <f t="shared" si="15"/>
        <v>0</v>
      </c>
      <c r="BC106" s="448">
        <f t="shared" si="16"/>
        <v>0</v>
      </c>
      <c r="BD106" s="448">
        <f t="shared" si="17"/>
        <v>0</v>
      </c>
      <c r="BE106" s="448">
        <f t="shared" si="18"/>
        <v>0</v>
      </c>
      <c r="BF106" s="456"/>
      <c r="CZ106" s="448">
        <v>5.0000400000000003</v>
      </c>
    </row>
    <row r="107" spans="1:104" ht="75" x14ac:dyDescent="0.25">
      <c r="A107" s="247">
        <v>99</v>
      </c>
      <c r="B107" s="247" t="s">
        <v>1196</v>
      </c>
      <c r="C107" s="252" t="s">
        <v>1197</v>
      </c>
      <c r="D107" s="251" t="s">
        <v>896</v>
      </c>
      <c r="E107" s="251">
        <v>18</v>
      </c>
      <c r="F107" s="1"/>
      <c r="G107" s="255">
        <f t="shared" si="13"/>
        <v>0</v>
      </c>
      <c r="H107" s="449"/>
      <c r="I107" s="449"/>
      <c r="J107" s="449"/>
      <c r="O107" s="455">
        <v>2</v>
      </c>
      <c r="AA107" s="448">
        <v>12</v>
      </c>
      <c r="AB107" s="448">
        <v>1</v>
      </c>
      <c r="AC107" s="448">
        <v>24</v>
      </c>
      <c r="AZ107" s="448">
        <v>3</v>
      </c>
      <c r="BA107" s="448">
        <f t="shared" si="14"/>
        <v>0</v>
      </c>
      <c r="BB107" s="448">
        <f t="shared" si="15"/>
        <v>0</v>
      </c>
      <c r="BC107" s="448">
        <f t="shared" si="16"/>
        <v>0</v>
      </c>
      <c r="BD107" s="448">
        <f t="shared" si="17"/>
        <v>0</v>
      </c>
      <c r="BE107" s="448">
        <f t="shared" si="18"/>
        <v>0</v>
      </c>
      <c r="BF107" s="456"/>
      <c r="CZ107" s="448">
        <v>6.0000400000000003</v>
      </c>
    </row>
    <row r="108" spans="1:104" ht="75" x14ac:dyDescent="0.25">
      <c r="A108" s="247">
        <v>100</v>
      </c>
      <c r="B108" s="247" t="s">
        <v>1198</v>
      </c>
      <c r="C108" s="252" t="s">
        <v>1199</v>
      </c>
      <c r="D108" s="251" t="s">
        <v>896</v>
      </c>
      <c r="E108" s="251">
        <v>3</v>
      </c>
      <c r="F108" s="1"/>
      <c r="G108" s="255">
        <f t="shared" si="13"/>
        <v>0</v>
      </c>
      <c r="H108" s="449"/>
      <c r="I108" s="449"/>
      <c r="J108" s="449"/>
      <c r="O108" s="455">
        <v>2</v>
      </c>
      <c r="AA108" s="448">
        <v>12</v>
      </c>
      <c r="AB108" s="448">
        <v>1</v>
      </c>
      <c r="AC108" s="448">
        <v>24</v>
      </c>
      <c r="AZ108" s="448">
        <v>3</v>
      </c>
      <c r="BA108" s="448">
        <f t="shared" si="14"/>
        <v>0</v>
      </c>
      <c r="BB108" s="448">
        <f t="shared" si="15"/>
        <v>0</v>
      </c>
      <c r="BC108" s="448">
        <f t="shared" si="16"/>
        <v>0</v>
      </c>
      <c r="BD108" s="448">
        <f t="shared" si="17"/>
        <v>0</v>
      </c>
      <c r="BE108" s="448">
        <f t="shared" si="18"/>
        <v>0</v>
      </c>
      <c r="BF108" s="456"/>
      <c r="CZ108" s="448">
        <v>7.0000400000000003</v>
      </c>
    </row>
    <row r="109" spans="1:104" ht="75" x14ac:dyDescent="0.25">
      <c r="A109" s="247">
        <v>101</v>
      </c>
      <c r="B109" s="247" t="s">
        <v>1200</v>
      </c>
      <c r="C109" s="252" t="s">
        <v>1201</v>
      </c>
      <c r="D109" s="251" t="s">
        <v>896</v>
      </c>
      <c r="E109" s="251">
        <v>2</v>
      </c>
      <c r="F109" s="1"/>
      <c r="G109" s="255">
        <f t="shared" si="13"/>
        <v>0</v>
      </c>
      <c r="H109" s="449"/>
      <c r="I109" s="449"/>
      <c r="J109" s="449"/>
      <c r="O109" s="455">
        <v>2</v>
      </c>
      <c r="AA109" s="448">
        <v>12</v>
      </c>
      <c r="AB109" s="448">
        <v>1</v>
      </c>
      <c r="AC109" s="448">
        <v>24</v>
      </c>
      <c r="AZ109" s="448">
        <v>3</v>
      </c>
      <c r="BA109" s="448">
        <f t="shared" si="14"/>
        <v>0</v>
      </c>
      <c r="BB109" s="448">
        <f t="shared" si="15"/>
        <v>0</v>
      </c>
      <c r="BC109" s="448">
        <f t="shared" si="16"/>
        <v>0</v>
      </c>
      <c r="BD109" s="448">
        <f t="shared" si="17"/>
        <v>0</v>
      </c>
      <c r="BE109" s="448">
        <f t="shared" si="18"/>
        <v>0</v>
      </c>
      <c r="BF109" s="456"/>
      <c r="CZ109" s="448">
        <v>8.0000400000000003</v>
      </c>
    </row>
    <row r="110" spans="1:104" ht="60" x14ac:dyDescent="0.25">
      <c r="A110" s="247">
        <v>102</v>
      </c>
      <c r="B110" s="247" t="s">
        <v>1202</v>
      </c>
      <c r="C110" s="252" t="s">
        <v>1203</v>
      </c>
      <c r="D110" s="251" t="s">
        <v>896</v>
      </c>
      <c r="E110" s="251">
        <v>1</v>
      </c>
      <c r="F110" s="1"/>
      <c r="G110" s="255">
        <f t="shared" si="13"/>
        <v>0</v>
      </c>
      <c r="H110" s="449"/>
      <c r="I110" s="449"/>
      <c r="J110" s="449"/>
      <c r="O110" s="455">
        <v>2</v>
      </c>
      <c r="AA110" s="448">
        <v>12</v>
      </c>
      <c r="AB110" s="448">
        <v>1</v>
      </c>
      <c r="AC110" s="448">
        <v>24</v>
      </c>
      <c r="AZ110" s="448">
        <v>3</v>
      </c>
      <c r="BA110" s="448">
        <f>IF(AZ110=1,G110,0)</f>
        <v>0</v>
      </c>
      <c r="BB110" s="448">
        <f>IF(AZ110=2,G110,0)</f>
        <v>0</v>
      </c>
      <c r="BC110" s="448">
        <f>IF(AZ110=3,G110,0)</f>
        <v>0</v>
      </c>
      <c r="BD110" s="448">
        <f>IF(AZ110=4,G110,0)</f>
        <v>0</v>
      </c>
      <c r="BE110" s="448">
        <f>IF(AZ110=5,G110,0)</f>
        <v>0</v>
      </c>
      <c r="BF110" s="456"/>
    </row>
    <row r="111" spans="1:104" ht="60" x14ac:dyDescent="0.25">
      <c r="A111" s="247">
        <v>103</v>
      </c>
      <c r="B111" s="247" t="s">
        <v>1204</v>
      </c>
      <c r="C111" s="252" t="s">
        <v>1205</v>
      </c>
      <c r="D111" s="251" t="s">
        <v>896</v>
      </c>
      <c r="E111" s="251">
        <v>6</v>
      </c>
      <c r="F111" s="1"/>
      <c r="G111" s="255">
        <f t="shared" si="13"/>
        <v>0</v>
      </c>
      <c r="H111" s="449"/>
      <c r="I111" s="449"/>
      <c r="J111" s="449"/>
      <c r="O111" s="455">
        <v>2</v>
      </c>
      <c r="AA111" s="448">
        <v>12</v>
      </c>
      <c r="AB111" s="448">
        <v>1</v>
      </c>
      <c r="AC111" s="448">
        <v>24</v>
      </c>
      <c r="AZ111" s="448">
        <v>3</v>
      </c>
      <c r="BA111" s="448">
        <f t="shared" si="14"/>
        <v>0</v>
      </c>
      <c r="BB111" s="448">
        <f t="shared" si="15"/>
        <v>0</v>
      </c>
      <c r="BC111" s="448">
        <f t="shared" si="16"/>
        <v>0</v>
      </c>
      <c r="BD111" s="448">
        <f t="shared" si="17"/>
        <v>0</v>
      </c>
      <c r="BE111" s="448">
        <f t="shared" si="18"/>
        <v>0</v>
      </c>
      <c r="BF111" s="456"/>
      <c r="CZ111" s="448">
        <v>9.0000400000000003</v>
      </c>
    </row>
    <row r="112" spans="1:104" ht="75" x14ac:dyDescent="0.25">
      <c r="A112" s="247">
        <v>104</v>
      </c>
      <c r="B112" s="247" t="s">
        <v>1206</v>
      </c>
      <c r="C112" s="252" t="s">
        <v>1207</v>
      </c>
      <c r="D112" s="251" t="s">
        <v>896</v>
      </c>
      <c r="E112" s="251">
        <v>3</v>
      </c>
      <c r="F112" s="1"/>
      <c r="G112" s="255">
        <f t="shared" si="13"/>
        <v>0</v>
      </c>
      <c r="H112" s="449"/>
      <c r="I112" s="449"/>
      <c r="J112" s="452"/>
      <c r="K112" s="449"/>
      <c r="L112" s="449"/>
      <c r="M112" s="449"/>
      <c r="N112" s="449"/>
      <c r="O112" s="458">
        <v>2</v>
      </c>
      <c r="P112" s="449"/>
      <c r="Q112" s="449"/>
      <c r="R112" s="449"/>
      <c r="S112" s="449"/>
      <c r="T112" s="449"/>
      <c r="U112" s="449"/>
      <c r="V112" s="449"/>
      <c r="W112" s="449"/>
      <c r="X112" s="449"/>
      <c r="Y112" s="449"/>
      <c r="Z112" s="449"/>
      <c r="AA112" s="449">
        <v>12</v>
      </c>
      <c r="AB112" s="449">
        <v>1</v>
      </c>
      <c r="AC112" s="449">
        <v>23</v>
      </c>
      <c r="AD112" s="449"/>
      <c r="AE112" s="449"/>
      <c r="AF112" s="449"/>
      <c r="AG112" s="449"/>
      <c r="AH112" s="449"/>
      <c r="AI112" s="449"/>
      <c r="AJ112" s="449"/>
      <c r="AK112" s="449"/>
      <c r="AL112" s="449"/>
      <c r="AM112" s="449"/>
      <c r="AN112" s="449"/>
      <c r="AO112" s="449"/>
      <c r="AP112" s="449"/>
      <c r="AQ112" s="449"/>
      <c r="AR112" s="449"/>
      <c r="AS112" s="449"/>
      <c r="AT112" s="449"/>
      <c r="AU112" s="449"/>
      <c r="AV112" s="449"/>
      <c r="AW112" s="449"/>
      <c r="AX112" s="449"/>
      <c r="AZ112" s="449">
        <v>3</v>
      </c>
      <c r="BA112" s="449">
        <f>IF(AZ112=1,G112,0)</f>
        <v>0</v>
      </c>
      <c r="BB112" s="449">
        <f>IF(AZ112=2,G112,0)</f>
        <v>0</v>
      </c>
      <c r="BC112" s="449">
        <f>IF(AZ112=3,G112,0)</f>
        <v>0</v>
      </c>
      <c r="BD112" s="449">
        <f>IF(AZ112=4,G112,0)</f>
        <v>0</v>
      </c>
      <c r="BE112" s="449">
        <f>IF(AZ112=5,G112,0)</f>
        <v>0</v>
      </c>
      <c r="BF112" s="453"/>
      <c r="BG112" s="449"/>
      <c r="BH112" s="449"/>
      <c r="BI112" s="449"/>
      <c r="BJ112" s="449"/>
      <c r="BK112" s="449"/>
      <c r="BL112" s="449"/>
      <c r="BM112" s="449"/>
      <c r="BN112" s="449"/>
      <c r="BO112" s="449"/>
      <c r="BP112" s="449"/>
      <c r="BQ112" s="449"/>
      <c r="BR112" s="449"/>
      <c r="BS112" s="449"/>
      <c r="BT112" s="449"/>
      <c r="BU112" s="449"/>
      <c r="BV112" s="449"/>
      <c r="BW112" s="449"/>
      <c r="BX112" s="449"/>
      <c r="BY112" s="449"/>
      <c r="BZ112" s="449"/>
      <c r="CA112" s="449"/>
      <c r="CB112" s="449"/>
      <c r="CC112" s="449"/>
      <c r="CD112" s="449"/>
      <c r="CE112" s="449"/>
      <c r="CF112" s="449"/>
      <c r="CG112" s="449"/>
      <c r="CH112" s="449"/>
      <c r="CI112" s="449"/>
      <c r="CJ112" s="449"/>
      <c r="CK112" s="449"/>
    </row>
    <row r="113" spans="1:104" ht="105" x14ac:dyDescent="0.25">
      <c r="A113" s="247">
        <v>105</v>
      </c>
      <c r="B113" s="247" t="s">
        <v>1208</v>
      </c>
      <c r="C113" s="252" t="s">
        <v>1209</v>
      </c>
      <c r="D113" s="251" t="s">
        <v>896</v>
      </c>
      <c r="E113" s="251">
        <v>8</v>
      </c>
      <c r="F113" s="1"/>
      <c r="G113" s="255">
        <f t="shared" si="13"/>
        <v>0</v>
      </c>
      <c r="H113" s="449"/>
      <c r="I113" s="449"/>
      <c r="J113" s="449"/>
      <c r="O113" s="455">
        <v>2</v>
      </c>
      <c r="AA113" s="448">
        <v>12</v>
      </c>
      <c r="AB113" s="448">
        <v>1</v>
      </c>
      <c r="AC113" s="448">
        <v>24</v>
      </c>
      <c r="AZ113" s="448">
        <v>3</v>
      </c>
      <c r="BA113" s="448">
        <f t="shared" si="14"/>
        <v>0</v>
      </c>
      <c r="BB113" s="448">
        <f t="shared" si="15"/>
        <v>0</v>
      </c>
      <c r="BC113" s="448">
        <f t="shared" si="16"/>
        <v>0</v>
      </c>
      <c r="BD113" s="448">
        <f t="shared" si="17"/>
        <v>0</v>
      </c>
      <c r="BE113" s="448">
        <f t="shared" si="18"/>
        <v>0</v>
      </c>
      <c r="BF113" s="456"/>
      <c r="CZ113" s="448">
        <v>12.00004</v>
      </c>
    </row>
    <row r="114" spans="1:104" ht="45" x14ac:dyDescent="0.25">
      <c r="A114" s="247">
        <v>106</v>
      </c>
      <c r="B114" s="247" t="s">
        <v>1210</v>
      </c>
      <c r="C114" s="252" t="s">
        <v>1211</v>
      </c>
      <c r="D114" s="251" t="s">
        <v>896</v>
      </c>
      <c r="E114" s="251">
        <v>1</v>
      </c>
      <c r="F114" s="1"/>
      <c r="G114" s="255">
        <f t="shared" si="13"/>
        <v>0</v>
      </c>
      <c r="H114" s="449"/>
      <c r="I114" s="449"/>
      <c r="J114" s="449"/>
      <c r="O114" s="455">
        <v>2</v>
      </c>
      <c r="AA114" s="448">
        <v>12</v>
      </c>
      <c r="AB114" s="448">
        <v>1</v>
      </c>
      <c r="AC114" s="448">
        <v>24</v>
      </c>
      <c r="AZ114" s="448">
        <v>3</v>
      </c>
      <c r="BA114" s="448">
        <f>IF(AZ114=1,G114,0)</f>
        <v>0</v>
      </c>
      <c r="BB114" s="448">
        <f>IF(AZ114=2,G114,0)</f>
        <v>0</v>
      </c>
      <c r="BC114" s="448">
        <f>IF(AZ114=3,G114,0)</f>
        <v>0</v>
      </c>
      <c r="BD114" s="448">
        <f>IF(AZ114=4,G114,0)</f>
        <v>0</v>
      </c>
      <c r="BE114" s="448">
        <f>IF(AZ114=5,G114,0)</f>
        <v>0</v>
      </c>
      <c r="BF114" s="456"/>
      <c r="CZ114" s="448">
        <v>16.000039999999998</v>
      </c>
    </row>
    <row r="115" spans="1:104" ht="75" x14ac:dyDescent="0.25">
      <c r="A115" s="247">
        <v>107</v>
      </c>
      <c r="B115" s="247" t="s">
        <v>1212</v>
      </c>
      <c r="C115" s="252" t="s">
        <v>1213</v>
      </c>
      <c r="D115" s="251" t="s">
        <v>896</v>
      </c>
      <c r="E115" s="251">
        <v>4</v>
      </c>
      <c r="F115" s="1"/>
      <c r="G115" s="255">
        <f t="shared" si="13"/>
        <v>0</v>
      </c>
      <c r="H115" s="449"/>
      <c r="I115" s="449"/>
      <c r="J115" s="449"/>
      <c r="O115" s="455">
        <v>2</v>
      </c>
      <c r="AA115" s="448">
        <v>12</v>
      </c>
      <c r="AB115" s="448">
        <v>1</v>
      </c>
      <c r="AC115" s="448">
        <v>24</v>
      </c>
      <c r="AZ115" s="448">
        <v>3</v>
      </c>
      <c r="BA115" s="448">
        <f>IF(AZ115=1,G115,0)</f>
        <v>0</v>
      </c>
      <c r="BB115" s="448">
        <f>IF(AZ115=2,G115,0)</f>
        <v>0</v>
      </c>
      <c r="BC115" s="448">
        <f>IF(AZ115=3,G115,0)</f>
        <v>0</v>
      </c>
      <c r="BD115" s="448">
        <f>IF(AZ115=4,G115,0)</f>
        <v>0</v>
      </c>
      <c r="BE115" s="448">
        <f>IF(AZ115=5,G115,0)</f>
        <v>0</v>
      </c>
      <c r="BF115" s="456"/>
    </row>
    <row r="116" spans="1:104" ht="75" x14ac:dyDescent="0.25">
      <c r="A116" s="247">
        <v>108</v>
      </c>
      <c r="B116" s="247" t="s">
        <v>1214</v>
      </c>
      <c r="C116" s="252" t="s">
        <v>1215</v>
      </c>
      <c r="D116" s="251" t="s">
        <v>896</v>
      </c>
      <c r="E116" s="251">
        <v>54</v>
      </c>
      <c r="F116" s="1"/>
      <c r="G116" s="255">
        <f t="shared" si="13"/>
        <v>0</v>
      </c>
      <c r="H116" s="449"/>
      <c r="I116" s="449"/>
      <c r="J116" s="449"/>
      <c r="O116" s="455">
        <v>2</v>
      </c>
      <c r="AA116" s="448">
        <v>12</v>
      </c>
      <c r="AB116" s="448">
        <v>1</v>
      </c>
      <c r="AC116" s="448">
        <v>24</v>
      </c>
      <c r="AZ116" s="448">
        <v>3</v>
      </c>
      <c r="BA116" s="448">
        <f>IF(AZ116=1,G116,0)</f>
        <v>0</v>
      </c>
      <c r="BB116" s="448">
        <f>IF(AZ116=2,G116,0)</f>
        <v>0</v>
      </c>
      <c r="BC116" s="448">
        <f>IF(AZ116=3,G116,0)</f>
        <v>0</v>
      </c>
      <c r="BD116" s="448">
        <f>IF(AZ116=4,G116,0)</f>
        <v>0</v>
      </c>
      <c r="BE116" s="448">
        <f>IF(AZ116=5,G116,0)</f>
        <v>0</v>
      </c>
      <c r="BF116" s="456"/>
    </row>
    <row r="117" spans="1:104" ht="90" x14ac:dyDescent="0.25">
      <c r="A117" s="247">
        <v>109</v>
      </c>
      <c r="B117" s="247" t="s">
        <v>1216</v>
      </c>
      <c r="C117" s="252" t="s">
        <v>1217</v>
      </c>
      <c r="D117" s="251" t="s">
        <v>896</v>
      </c>
      <c r="E117" s="251">
        <v>40</v>
      </c>
      <c r="F117" s="1"/>
      <c r="G117" s="255">
        <f t="shared" si="13"/>
        <v>0</v>
      </c>
      <c r="H117" s="449"/>
      <c r="I117" s="449"/>
      <c r="J117" s="449"/>
      <c r="O117" s="455">
        <v>2</v>
      </c>
      <c r="AA117" s="448">
        <v>12</v>
      </c>
      <c r="AB117" s="448">
        <v>1</v>
      </c>
      <c r="AC117" s="448">
        <v>24</v>
      </c>
      <c r="AZ117" s="448">
        <v>3</v>
      </c>
      <c r="BA117" s="448">
        <f>IF(AZ117=1,G117,0)</f>
        <v>0</v>
      </c>
      <c r="BB117" s="448">
        <f>IF(AZ117=2,G117,0)</f>
        <v>0</v>
      </c>
      <c r="BC117" s="448">
        <f>IF(AZ117=3,G117,0)</f>
        <v>0</v>
      </c>
      <c r="BD117" s="448">
        <f>IF(AZ117=4,G117,0)</f>
        <v>0</v>
      </c>
      <c r="BE117" s="448">
        <f>IF(AZ117=5,G117,0)</f>
        <v>0</v>
      </c>
      <c r="BF117" s="456"/>
    </row>
    <row r="118" spans="1:104" ht="75" x14ac:dyDescent="0.25">
      <c r="A118" s="247">
        <v>110</v>
      </c>
      <c r="B118" s="247" t="s">
        <v>1218</v>
      </c>
      <c r="C118" s="252" t="s">
        <v>1219</v>
      </c>
      <c r="D118" s="251" t="s">
        <v>896</v>
      </c>
      <c r="E118" s="251">
        <v>2</v>
      </c>
      <c r="F118" s="1"/>
      <c r="G118" s="255">
        <f t="shared" si="13"/>
        <v>0</v>
      </c>
      <c r="H118" s="449"/>
      <c r="I118" s="449"/>
      <c r="J118" s="449"/>
      <c r="O118" s="455">
        <v>2</v>
      </c>
      <c r="AA118" s="448">
        <v>12</v>
      </c>
      <c r="AB118" s="448">
        <v>1</v>
      </c>
      <c r="AC118" s="448">
        <v>24</v>
      </c>
      <c r="AZ118" s="448">
        <v>3</v>
      </c>
      <c r="BA118" s="448">
        <f t="shared" si="14"/>
        <v>0</v>
      </c>
      <c r="BB118" s="448">
        <f t="shared" si="15"/>
        <v>0</v>
      </c>
      <c r="BC118" s="448">
        <f t="shared" si="16"/>
        <v>0</v>
      </c>
      <c r="BD118" s="448">
        <f t="shared" si="17"/>
        <v>0</v>
      </c>
      <c r="BE118" s="448">
        <f t="shared" si="18"/>
        <v>0</v>
      </c>
      <c r="BF118" s="456"/>
      <c r="CZ118" s="448">
        <v>18.000039999999998</v>
      </c>
    </row>
    <row r="119" spans="1:104" ht="75" x14ac:dyDescent="0.25">
      <c r="A119" s="247">
        <v>111</v>
      </c>
      <c r="B119" s="247" t="s">
        <v>1220</v>
      </c>
      <c r="C119" s="252" t="s">
        <v>1221</v>
      </c>
      <c r="D119" s="251" t="s">
        <v>896</v>
      </c>
      <c r="E119" s="251">
        <v>6</v>
      </c>
      <c r="F119" s="1"/>
      <c r="G119" s="255">
        <f t="shared" si="13"/>
        <v>0</v>
      </c>
      <c r="H119" s="449"/>
      <c r="I119" s="449"/>
      <c r="J119" s="449"/>
      <c r="O119" s="455">
        <v>2</v>
      </c>
      <c r="AA119" s="448">
        <v>12</v>
      </c>
      <c r="AB119" s="448">
        <v>1</v>
      </c>
      <c r="AC119" s="448">
        <v>24</v>
      </c>
      <c r="AZ119" s="448">
        <v>3</v>
      </c>
      <c r="BA119" s="448">
        <f t="shared" si="14"/>
        <v>0</v>
      </c>
      <c r="BB119" s="448">
        <f t="shared" si="15"/>
        <v>0</v>
      </c>
      <c r="BC119" s="448">
        <f t="shared" si="16"/>
        <v>0</v>
      </c>
      <c r="BD119" s="448">
        <f t="shared" si="17"/>
        <v>0</v>
      </c>
      <c r="BE119" s="448">
        <f t="shared" si="18"/>
        <v>0</v>
      </c>
      <c r="BF119" s="456"/>
      <c r="CZ119" s="448">
        <v>19.000039999999998</v>
      </c>
    </row>
    <row r="120" spans="1:104" ht="60" x14ac:dyDescent="0.25">
      <c r="A120" s="247">
        <v>112</v>
      </c>
      <c r="B120" s="247" t="s">
        <v>1222</v>
      </c>
      <c r="C120" s="252" t="s">
        <v>1223</v>
      </c>
      <c r="D120" s="251" t="s">
        <v>896</v>
      </c>
      <c r="E120" s="251">
        <v>2</v>
      </c>
      <c r="F120" s="1"/>
      <c r="G120" s="255">
        <f t="shared" si="13"/>
        <v>0</v>
      </c>
      <c r="H120" s="449"/>
      <c r="I120" s="449"/>
      <c r="J120" s="449"/>
      <c r="O120" s="455">
        <v>2</v>
      </c>
      <c r="AA120" s="448">
        <v>12</v>
      </c>
      <c r="AB120" s="448">
        <v>1</v>
      </c>
      <c r="AC120" s="448">
        <v>24</v>
      </c>
      <c r="AZ120" s="448">
        <v>3</v>
      </c>
      <c r="BA120" s="448">
        <f t="shared" si="14"/>
        <v>0</v>
      </c>
      <c r="BB120" s="448">
        <f t="shared" si="15"/>
        <v>0</v>
      </c>
      <c r="BC120" s="448">
        <f t="shared" si="16"/>
        <v>0</v>
      </c>
      <c r="BD120" s="448">
        <f t="shared" si="17"/>
        <v>0</v>
      </c>
      <c r="BE120" s="448">
        <f t="shared" si="18"/>
        <v>0</v>
      </c>
      <c r="BF120" s="456"/>
      <c r="CZ120" s="448">
        <v>20.000039999999998</v>
      </c>
    </row>
    <row r="121" spans="1:104" ht="45" x14ac:dyDescent="0.25">
      <c r="A121" s="247">
        <v>113</v>
      </c>
      <c r="B121" s="247" t="s">
        <v>1224</v>
      </c>
      <c r="C121" s="252" t="s">
        <v>1225</v>
      </c>
      <c r="D121" s="251" t="s">
        <v>896</v>
      </c>
      <c r="E121" s="251">
        <v>2</v>
      </c>
      <c r="F121" s="1"/>
      <c r="G121" s="255">
        <f t="shared" si="13"/>
        <v>0</v>
      </c>
      <c r="H121" s="449"/>
      <c r="I121" s="449"/>
      <c r="J121" s="449"/>
      <c r="O121" s="455">
        <v>2</v>
      </c>
      <c r="AA121" s="448">
        <v>12</v>
      </c>
      <c r="AB121" s="448">
        <v>1</v>
      </c>
      <c r="AC121" s="448">
        <v>24</v>
      </c>
      <c r="AZ121" s="448">
        <v>3</v>
      </c>
      <c r="BA121" s="448">
        <f t="shared" si="14"/>
        <v>0</v>
      </c>
      <c r="BB121" s="448">
        <f t="shared" si="15"/>
        <v>0</v>
      </c>
      <c r="BC121" s="448">
        <f t="shared" si="16"/>
        <v>0</v>
      </c>
      <c r="BD121" s="448">
        <f t="shared" si="17"/>
        <v>0</v>
      </c>
      <c r="BE121" s="448">
        <f t="shared" si="18"/>
        <v>0</v>
      </c>
      <c r="BF121" s="456"/>
      <c r="CZ121" s="448">
        <v>20.000039999999998</v>
      </c>
    </row>
    <row r="122" spans="1:104" ht="90" x14ac:dyDescent="0.25">
      <c r="A122" s="247">
        <v>114</v>
      </c>
      <c r="B122" s="247" t="s">
        <v>1226</v>
      </c>
      <c r="C122" s="252" t="s">
        <v>1227</v>
      </c>
      <c r="D122" s="251" t="s">
        <v>896</v>
      </c>
      <c r="E122" s="251">
        <v>5</v>
      </c>
      <c r="F122" s="1"/>
      <c r="G122" s="255">
        <f>E122*F122</f>
        <v>0</v>
      </c>
      <c r="H122" s="449"/>
      <c r="I122" s="449"/>
      <c r="J122" s="449"/>
      <c r="O122" s="455">
        <v>2</v>
      </c>
      <c r="AA122" s="448">
        <v>12</v>
      </c>
      <c r="AB122" s="448">
        <v>1</v>
      </c>
      <c r="AC122" s="448">
        <v>24</v>
      </c>
      <c r="AZ122" s="448">
        <v>3</v>
      </c>
      <c r="BA122" s="448">
        <f>IF(AZ122=1,G122,0)</f>
        <v>0</v>
      </c>
      <c r="BB122" s="448">
        <f>IF(AZ122=2,G122,0)</f>
        <v>0</v>
      </c>
      <c r="BC122" s="448">
        <f>IF(AZ122=3,G122,0)</f>
        <v>0</v>
      </c>
      <c r="BD122" s="448">
        <f>IF(AZ122=4,G122,0)</f>
        <v>0</v>
      </c>
      <c r="BE122" s="448">
        <f>IF(AZ122=5,G122,0)</f>
        <v>0</v>
      </c>
      <c r="BF122" s="456"/>
      <c r="CZ122" s="448">
        <v>20.000039999999998</v>
      </c>
    </row>
    <row r="123" spans="1:104" ht="45" x14ac:dyDescent="0.25">
      <c r="A123" s="247">
        <v>115</v>
      </c>
      <c r="B123" s="247" t="s">
        <v>1228</v>
      </c>
      <c r="C123" s="252" t="s">
        <v>1229</v>
      </c>
      <c r="D123" s="251" t="s">
        <v>896</v>
      </c>
      <c r="E123" s="251">
        <v>15</v>
      </c>
      <c r="F123" s="1"/>
      <c r="G123" s="255">
        <f t="shared" ref="G123:G134" si="19">E123*F123</f>
        <v>0</v>
      </c>
      <c r="H123" s="449"/>
      <c r="I123" s="449"/>
      <c r="J123" s="449"/>
      <c r="O123" s="455">
        <v>2</v>
      </c>
      <c r="AA123" s="448">
        <v>12</v>
      </c>
      <c r="AB123" s="448">
        <v>1</v>
      </c>
      <c r="AC123" s="448">
        <v>24</v>
      </c>
      <c r="AZ123" s="448">
        <v>3</v>
      </c>
      <c r="BA123" s="448">
        <f t="shared" si="14"/>
        <v>0</v>
      </c>
      <c r="BB123" s="448">
        <f t="shared" si="15"/>
        <v>0</v>
      </c>
      <c r="BC123" s="449">
        <f t="shared" si="16"/>
        <v>0</v>
      </c>
      <c r="BD123" s="448">
        <f t="shared" si="17"/>
        <v>0</v>
      </c>
      <c r="BE123" s="448">
        <f t="shared" si="18"/>
        <v>0</v>
      </c>
      <c r="BF123" s="456"/>
      <c r="CZ123" s="448">
        <v>4.0000000000000003E-5</v>
      </c>
    </row>
    <row r="124" spans="1:104" ht="60" x14ac:dyDescent="0.25">
      <c r="A124" s="247">
        <v>116</v>
      </c>
      <c r="B124" s="247" t="s">
        <v>1230</v>
      </c>
      <c r="C124" s="252" t="s">
        <v>1231</v>
      </c>
      <c r="D124" s="251" t="s">
        <v>896</v>
      </c>
      <c r="E124" s="251">
        <v>4</v>
      </c>
      <c r="F124" s="1"/>
      <c r="G124" s="255">
        <f t="shared" si="19"/>
        <v>0</v>
      </c>
      <c r="H124" s="449"/>
      <c r="I124" s="449"/>
      <c r="J124" s="449"/>
      <c r="O124" s="455">
        <v>2</v>
      </c>
      <c r="AA124" s="448">
        <v>12</v>
      </c>
      <c r="AB124" s="448">
        <v>1</v>
      </c>
      <c r="AC124" s="448">
        <v>24</v>
      </c>
      <c r="AZ124" s="448">
        <v>3</v>
      </c>
      <c r="BA124" s="448">
        <f t="shared" si="14"/>
        <v>0</v>
      </c>
      <c r="BB124" s="448">
        <f t="shared" si="15"/>
        <v>0</v>
      </c>
      <c r="BC124" s="449">
        <f t="shared" si="16"/>
        <v>0</v>
      </c>
      <c r="BD124" s="448">
        <f t="shared" si="17"/>
        <v>0</v>
      </c>
      <c r="BE124" s="448">
        <f t="shared" si="18"/>
        <v>0</v>
      </c>
      <c r="BF124" s="456"/>
      <c r="CZ124" s="448">
        <v>4.0000000000000003E-5</v>
      </c>
    </row>
    <row r="125" spans="1:104" ht="15" x14ac:dyDescent="0.25">
      <c r="A125" s="247">
        <v>117</v>
      </c>
      <c r="B125" s="247"/>
      <c r="C125" s="252" t="s">
        <v>1232</v>
      </c>
      <c r="D125" s="251" t="s">
        <v>896</v>
      </c>
      <c r="E125" s="251">
        <v>2</v>
      </c>
      <c r="F125" s="1"/>
      <c r="G125" s="255">
        <f t="shared" si="19"/>
        <v>0</v>
      </c>
      <c r="H125" s="449"/>
      <c r="I125" s="449"/>
      <c r="J125" s="449"/>
      <c r="O125" s="455">
        <v>2</v>
      </c>
      <c r="AA125" s="448">
        <v>12</v>
      </c>
      <c r="AB125" s="448">
        <v>1</v>
      </c>
      <c r="AC125" s="448">
        <v>24</v>
      </c>
      <c r="AZ125" s="448">
        <v>3</v>
      </c>
      <c r="BA125" s="448">
        <f t="shared" si="14"/>
        <v>0</v>
      </c>
      <c r="BB125" s="448">
        <f t="shared" si="15"/>
        <v>0</v>
      </c>
      <c r="BC125" s="448">
        <f t="shared" si="16"/>
        <v>0</v>
      </c>
      <c r="BD125" s="448">
        <f t="shared" si="17"/>
        <v>0</v>
      </c>
      <c r="BE125" s="448">
        <f t="shared" si="18"/>
        <v>0</v>
      </c>
      <c r="BF125" s="456"/>
      <c r="CZ125" s="448">
        <v>21.000039999999998</v>
      </c>
    </row>
    <row r="126" spans="1:104" ht="15" x14ac:dyDescent="0.25">
      <c r="A126" s="247">
        <v>118</v>
      </c>
      <c r="B126" s="247"/>
      <c r="C126" s="252" t="s">
        <v>1233</v>
      </c>
      <c r="D126" s="251" t="s">
        <v>896</v>
      </c>
      <c r="E126" s="251">
        <v>51</v>
      </c>
      <c r="F126" s="1"/>
      <c r="G126" s="255">
        <f t="shared" si="19"/>
        <v>0</v>
      </c>
      <c r="H126" s="449"/>
      <c r="I126" s="449"/>
      <c r="J126" s="449"/>
      <c r="O126" s="455">
        <v>2</v>
      </c>
      <c r="AA126" s="448">
        <v>12</v>
      </c>
      <c r="AB126" s="448">
        <v>0</v>
      </c>
      <c r="AC126" s="448">
        <v>33</v>
      </c>
      <c r="AZ126" s="448">
        <v>4</v>
      </c>
      <c r="BA126" s="448">
        <f t="shared" si="14"/>
        <v>0</v>
      </c>
      <c r="BB126" s="448">
        <f t="shared" si="15"/>
        <v>0</v>
      </c>
      <c r="BC126" s="448">
        <f t="shared" si="16"/>
        <v>0</v>
      </c>
      <c r="BD126" s="448">
        <f t="shared" si="17"/>
        <v>0</v>
      </c>
      <c r="BE126" s="448">
        <f t="shared" si="18"/>
        <v>0</v>
      </c>
      <c r="BF126" s="456"/>
      <c r="CZ126" s="448">
        <v>0</v>
      </c>
    </row>
    <row r="127" spans="1:104" ht="15" x14ac:dyDescent="0.25">
      <c r="A127" s="247">
        <v>119</v>
      </c>
      <c r="B127" s="247"/>
      <c r="C127" s="252" t="s">
        <v>1234</v>
      </c>
      <c r="D127" s="251" t="s">
        <v>896</v>
      </c>
      <c r="E127" s="251">
        <v>36</v>
      </c>
      <c r="F127" s="1"/>
      <c r="G127" s="255">
        <f t="shared" si="19"/>
        <v>0</v>
      </c>
      <c r="H127" s="449"/>
      <c r="I127" s="449"/>
      <c r="J127" s="449"/>
      <c r="O127" s="455">
        <v>2</v>
      </c>
      <c r="AA127" s="448">
        <v>12</v>
      </c>
      <c r="AB127" s="448">
        <v>0</v>
      </c>
      <c r="AC127" s="448">
        <v>33</v>
      </c>
      <c r="AZ127" s="448">
        <v>4</v>
      </c>
      <c r="BA127" s="448">
        <f t="shared" si="14"/>
        <v>0</v>
      </c>
      <c r="BB127" s="448">
        <f t="shared" si="15"/>
        <v>0</v>
      </c>
      <c r="BC127" s="448">
        <f t="shared" si="16"/>
        <v>0</v>
      </c>
      <c r="BD127" s="448">
        <f t="shared" si="17"/>
        <v>0</v>
      </c>
      <c r="BE127" s="448">
        <f t="shared" si="18"/>
        <v>0</v>
      </c>
      <c r="BF127" s="456"/>
      <c r="CZ127" s="448">
        <v>0</v>
      </c>
    </row>
    <row r="128" spans="1:104" ht="15" x14ac:dyDescent="0.25">
      <c r="A128" s="247">
        <v>120</v>
      </c>
      <c r="B128" s="247"/>
      <c r="C128" s="252" t="s">
        <v>1235</v>
      </c>
      <c r="D128" s="251" t="s">
        <v>896</v>
      </c>
      <c r="E128" s="251">
        <v>18</v>
      </c>
      <c r="F128" s="1"/>
      <c r="G128" s="255">
        <f t="shared" si="19"/>
        <v>0</v>
      </c>
      <c r="H128" s="449"/>
      <c r="I128" s="449"/>
      <c r="J128" s="449"/>
      <c r="O128" s="455">
        <v>2</v>
      </c>
      <c r="AA128" s="448">
        <v>12</v>
      </c>
      <c r="AB128" s="448">
        <v>0</v>
      </c>
      <c r="AC128" s="448">
        <v>33</v>
      </c>
      <c r="AZ128" s="448">
        <v>4</v>
      </c>
      <c r="BA128" s="448">
        <f t="shared" si="14"/>
        <v>0</v>
      </c>
      <c r="BB128" s="448">
        <f t="shared" si="15"/>
        <v>0</v>
      </c>
      <c r="BC128" s="448">
        <f t="shared" si="16"/>
        <v>0</v>
      </c>
      <c r="BD128" s="448">
        <f t="shared" si="17"/>
        <v>0</v>
      </c>
      <c r="BE128" s="448">
        <f t="shared" si="18"/>
        <v>0</v>
      </c>
      <c r="BF128" s="456"/>
      <c r="CZ128" s="448">
        <v>0</v>
      </c>
    </row>
    <row r="129" spans="1:104" ht="15" x14ac:dyDescent="0.25">
      <c r="A129" s="247">
        <v>121</v>
      </c>
      <c r="B129" s="247"/>
      <c r="C129" s="252" t="s">
        <v>1236</v>
      </c>
      <c r="D129" s="251" t="s">
        <v>896</v>
      </c>
      <c r="E129" s="251">
        <v>3</v>
      </c>
      <c r="F129" s="1"/>
      <c r="G129" s="255">
        <f t="shared" si="19"/>
        <v>0</v>
      </c>
      <c r="H129" s="449"/>
      <c r="I129" s="449"/>
      <c r="J129" s="449"/>
      <c r="O129" s="455">
        <v>2</v>
      </c>
      <c r="AA129" s="448">
        <v>12</v>
      </c>
      <c r="AB129" s="448">
        <v>1</v>
      </c>
      <c r="AC129" s="448">
        <v>24</v>
      </c>
      <c r="AZ129" s="448">
        <v>3</v>
      </c>
      <c r="BA129" s="448">
        <f t="shared" si="14"/>
        <v>0</v>
      </c>
      <c r="BB129" s="448">
        <f t="shared" si="15"/>
        <v>0</v>
      </c>
      <c r="BC129" s="448">
        <f t="shared" si="16"/>
        <v>0</v>
      </c>
      <c r="BD129" s="448">
        <f t="shared" si="17"/>
        <v>0</v>
      </c>
      <c r="BE129" s="448">
        <f t="shared" si="18"/>
        <v>0</v>
      </c>
      <c r="BF129" s="456"/>
      <c r="CZ129" s="448">
        <v>21.000039999999998</v>
      </c>
    </row>
    <row r="130" spans="1:104" ht="15" x14ac:dyDescent="0.25">
      <c r="A130" s="247">
        <v>122</v>
      </c>
      <c r="B130" s="247"/>
      <c r="C130" s="252" t="s">
        <v>1237</v>
      </c>
      <c r="D130" s="251" t="s">
        <v>896</v>
      </c>
      <c r="E130" s="251">
        <v>2</v>
      </c>
      <c r="F130" s="1"/>
      <c r="G130" s="255">
        <f t="shared" si="19"/>
        <v>0</v>
      </c>
      <c r="H130" s="449"/>
      <c r="I130" s="449"/>
      <c r="J130" s="449"/>
      <c r="O130" s="455">
        <v>2</v>
      </c>
      <c r="AA130" s="448">
        <v>12</v>
      </c>
      <c r="AB130" s="448">
        <v>1</v>
      </c>
      <c r="AC130" s="448">
        <v>24</v>
      </c>
      <c r="AZ130" s="448">
        <v>3</v>
      </c>
      <c r="BA130" s="448">
        <f t="shared" si="14"/>
        <v>0</v>
      </c>
      <c r="BB130" s="448">
        <f t="shared" si="15"/>
        <v>0</v>
      </c>
      <c r="BC130" s="448">
        <f t="shared" si="16"/>
        <v>0</v>
      </c>
      <c r="BD130" s="448">
        <f t="shared" si="17"/>
        <v>0</v>
      </c>
      <c r="BE130" s="448">
        <f t="shared" si="18"/>
        <v>0</v>
      </c>
      <c r="BF130" s="456"/>
      <c r="CZ130" s="448">
        <v>21.000039999999998</v>
      </c>
    </row>
    <row r="131" spans="1:104" ht="15" x14ac:dyDescent="0.25">
      <c r="A131" s="247">
        <v>123</v>
      </c>
      <c r="B131" s="247"/>
      <c r="C131" s="252" t="s">
        <v>1238</v>
      </c>
      <c r="D131" s="251" t="s">
        <v>896</v>
      </c>
      <c r="E131" s="251">
        <v>1</v>
      </c>
      <c r="F131" s="1"/>
      <c r="G131" s="255">
        <f t="shared" si="19"/>
        <v>0</v>
      </c>
      <c r="H131" s="449"/>
      <c r="I131" s="449"/>
      <c r="J131" s="449"/>
      <c r="O131" s="455">
        <v>2</v>
      </c>
      <c r="AA131" s="448">
        <v>12</v>
      </c>
      <c r="AB131" s="448">
        <v>0</v>
      </c>
      <c r="AC131" s="448">
        <v>33</v>
      </c>
      <c r="AZ131" s="448">
        <v>4</v>
      </c>
      <c r="BA131" s="448">
        <f t="shared" si="14"/>
        <v>0</v>
      </c>
      <c r="BB131" s="448">
        <f t="shared" si="15"/>
        <v>0</v>
      </c>
      <c r="BC131" s="448">
        <f t="shared" si="16"/>
        <v>0</v>
      </c>
      <c r="BD131" s="448">
        <f t="shared" si="17"/>
        <v>0</v>
      </c>
      <c r="BE131" s="448">
        <f t="shared" si="18"/>
        <v>0</v>
      </c>
      <c r="BF131" s="456"/>
      <c r="CZ131" s="448">
        <v>0</v>
      </c>
    </row>
    <row r="132" spans="1:104" ht="15" x14ac:dyDescent="0.25">
      <c r="A132" s="247">
        <v>124</v>
      </c>
      <c r="B132" s="247"/>
      <c r="C132" s="252" t="s">
        <v>1239</v>
      </c>
      <c r="D132" s="251" t="s">
        <v>896</v>
      </c>
      <c r="E132" s="251">
        <v>6</v>
      </c>
      <c r="F132" s="1"/>
      <c r="G132" s="255">
        <f t="shared" si="19"/>
        <v>0</v>
      </c>
      <c r="H132" s="449"/>
      <c r="I132" s="449"/>
      <c r="J132" s="449"/>
      <c r="O132" s="455">
        <v>2</v>
      </c>
      <c r="AA132" s="448">
        <v>12</v>
      </c>
      <c r="AB132" s="448">
        <v>0</v>
      </c>
      <c r="AC132" s="448">
        <v>33</v>
      </c>
      <c r="AZ132" s="448">
        <v>4</v>
      </c>
      <c r="BA132" s="448">
        <f t="shared" si="14"/>
        <v>0</v>
      </c>
      <c r="BB132" s="448">
        <f t="shared" si="15"/>
        <v>0</v>
      </c>
      <c r="BC132" s="448">
        <f t="shared" si="16"/>
        <v>0</v>
      </c>
      <c r="BD132" s="448">
        <f t="shared" si="17"/>
        <v>0</v>
      </c>
      <c r="BE132" s="448">
        <f t="shared" si="18"/>
        <v>0</v>
      </c>
      <c r="BF132" s="456"/>
      <c r="CZ132" s="448">
        <v>0</v>
      </c>
    </row>
    <row r="133" spans="1:104" ht="15" x14ac:dyDescent="0.25">
      <c r="A133" s="247">
        <v>125</v>
      </c>
      <c r="B133" s="247"/>
      <c r="C133" s="252" t="s">
        <v>1240</v>
      </c>
      <c r="D133" s="251" t="s">
        <v>896</v>
      </c>
      <c r="E133" s="251">
        <v>3</v>
      </c>
      <c r="F133" s="1"/>
      <c r="G133" s="255">
        <f t="shared" si="19"/>
        <v>0</v>
      </c>
      <c r="H133" s="449"/>
      <c r="I133" s="449"/>
      <c r="J133" s="449"/>
      <c r="O133" s="455">
        <v>2</v>
      </c>
      <c r="AA133" s="448">
        <v>12</v>
      </c>
      <c r="AB133" s="448">
        <v>0</v>
      </c>
      <c r="AC133" s="448">
        <v>33</v>
      </c>
      <c r="AZ133" s="448">
        <v>4</v>
      </c>
      <c r="BA133" s="448">
        <f t="shared" si="14"/>
        <v>0</v>
      </c>
      <c r="BB133" s="448">
        <f t="shared" si="15"/>
        <v>0</v>
      </c>
      <c r="BC133" s="448">
        <f t="shared" si="16"/>
        <v>0</v>
      </c>
      <c r="BD133" s="448">
        <f t="shared" si="17"/>
        <v>0</v>
      </c>
      <c r="BE133" s="448">
        <f t="shared" si="18"/>
        <v>0</v>
      </c>
      <c r="BF133" s="456"/>
      <c r="CZ133" s="448">
        <v>0</v>
      </c>
    </row>
    <row r="134" spans="1:104" ht="15" x14ac:dyDescent="0.25">
      <c r="A134" s="247">
        <v>126</v>
      </c>
      <c r="B134" s="247"/>
      <c r="C134" s="252" t="s">
        <v>1241</v>
      </c>
      <c r="D134" s="251" t="s">
        <v>896</v>
      </c>
      <c r="E134" s="251">
        <v>8</v>
      </c>
      <c r="F134" s="1"/>
      <c r="G134" s="255">
        <f t="shared" si="19"/>
        <v>0</v>
      </c>
      <c r="H134" s="449"/>
      <c r="I134" s="449"/>
      <c r="J134" s="449"/>
      <c r="O134" s="455">
        <v>2</v>
      </c>
      <c r="AA134" s="448">
        <v>12</v>
      </c>
      <c r="AB134" s="448">
        <v>1</v>
      </c>
      <c r="AC134" s="448">
        <v>24</v>
      </c>
      <c r="AZ134" s="448">
        <v>3</v>
      </c>
      <c r="BA134" s="448">
        <f t="shared" si="14"/>
        <v>0</v>
      </c>
      <c r="BB134" s="448">
        <f t="shared" si="15"/>
        <v>0</v>
      </c>
      <c r="BC134" s="448">
        <f t="shared" si="16"/>
        <v>0</v>
      </c>
      <c r="BD134" s="448">
        <f t="shared" si="17"/>
        <v>0</v>
      </c>
      <c r="BE134" s="448">
        <f t="shared" si="18"/>
        <v>0</v>
      </c>
      <c r="BF134" s="456"/>
      <c r="CZ134" s="448">
        <v>21.000039999999998</v>
      </c>
    </row>
    <row r="135" spans="1:104" ht="15" x14ac:dyDescent="0.25">
      <c r="A135" s="247">
        <v>127</v>
      </c>
      <c r="B135" s="247"/>
      <c r="C135" s="252" t="s">
        <v>1242</v>
      </c>
      <c r="D135" s="251" t="s">
        <v>896</v>
      </c>
      <c r="E135" s="251">
        <v>1</v>
      </c>
      <c r="F135" s="1"/>
      <c r="G135" s="255">
        <f>E135*F135</f>
        <v>0</v>
      </c>
      <c r="H135" s="449"/>
      <c r="I135" s="449"/>
      <c r="J135" s="449"/>
      <c r="O135" s="455">
        <v>2</v>
      </c>
      <c r="AA135" s="448">
        <v>12</v>
      </c>
      <c r="AB135" s="448">
        <v>0</v>
      </c>
      <c r="AC135" s="448">
        <v>33</v>
      </c>
      <c r="AZ135" s="448">
        <v>4</v>
      </c>
      <c r="BA135" s="448">
        <f>IF(AZ135=1,G135,0)</f>
        <v>0</v>
      </c>
      <c r="BB135" s="448">
        <f>IF(AZ135=2,G135,0)</f>
        <v>0</v>
      </c>
      <c r="BC135" s="448">
        <f>IF(AZ135=3,G135,0)</f>
        <v>0</v>
      </c>
      <c r="BD135" s="448">
        <f>IF(AZ135=4,G135,0)</f>
        <v>0</v>
      </c>
      <c r="BE135" s="448">
        <f>IF(AZ135=5,G135,0)</f>
        <v>0</v>
      </c>
      <c r="BF135" s="456"/>
      <c r="CZ135" s="448">
        <v>0</v>
      </c>
    </row>
    <row r="136" spans="1:104" ht="15" x14ac:dyDescent="0.25">
      <c r="A136" s="247">
        <v>128</v>
      </c>
      <c r="B136" s="247"/>
      <c r="C136" s="252" t="s">
        <v>1243</v>
      </c>
      <c r="D136" s="251" t="s">
        <v>896</v>
      </c>
      <c r="E136" s="251">
        <v>4</v>
      </c>
      <c r="F136" s="1"/>
      <c r="G136" s="255">
        <f>E136*F136</f>
        <v>0</v>
      </c>
      <c r="H136" s="449"/>
      <c r="I136" s="449"/>
      <c r="J136" s="449"/>
      <c r="O136" s="455">
        <v>2</v>
      </c>
      <c r="AA136" s="448">
        <v>12</v>
      </c>
      <c r="AB136" s="448">
        <v>0</v>
      </c>
      <c r="AC136" s="448">
        <v>33</v>
      </c>
      <c r="AZ136" s="448">
        <v>4</v>
      </c>
      <c r="BA136" s="448">
        <f>IF(AZ136=1,G136,0)</f>
        <v>0</v>
      </c>
      <c r="BB136" s="448">
        <f>IF(AZ136=2,G136,0)</f>
        <v>0</v>
      </c>
      <c r="BC136" s="448">
        <f>IF(AZ136=3,G136,0)</f>
        <v>0</v>
      </c>
      <c r="BD136" s="448">
        <f>IF(AZ136=4,G136,0)</f>
        <v>0</v>
      </c>
      <c r="BE136" s="448">
        <f>IF(AZ136=5,G136,0)</f>
        <v>0</v>
      </c>
      <c r="BF136" s="456"/>
      <c r="CZ136" s="448">
        <v>0</v>
      </c>
    </row>
    <row r="137" spans="1:104" ht="15" x14ac:dyDescent="0.25">
      <c r="A137" s="247">
        <v>129</v>
      </c>
      <c r="B137" s="247"/>
      <c r="C137" s="252" t="s">
        <v>1244</v>
      </c>
      <c r="D137" s="251" t="s">
        <v>896</v>
      </c>
      <c r="E137" s="251">
        <v>54</v>
      </c>
      <c r="F137" s="1"/>
      <c r="G137" s="255">
        <f>E137*F137</f>
        <v>0</v>
      </c>
      <c r="H137" s="449"/>
      <c r="I137" s="449"/>
      <c r="J137" s="449"/>
      <c r="O137" s="455">
        <v>2</v>
      </c>
      <c r="AA137" s="448">
        <v>12</v>
      </c>
      <c r="AB137" s="448">
        <v>0</v>
      </c>
      <c r="AC137" s="448">
        <v>33</v>
      </c>
      <c r="AZ137" s="448">
        <v>4</v>
      </c>
      <c r="BA137" s="448">
        <f>IF(AZ137=1,G137,0)</f>
        <v>0</v>
      </c>
      <c r="BB137" s="448">
        <f>IF(AZ137=2,G137,0)</f>
        <v>0</v>
      </c>
      <c r="BC137" s="448">
        <f>IF(AZ137=3,G137,0)</f>
        <v>0</v>
      </c>
      <c r="BD137" s="448">
        <f>IF(AZ137=4,G137,0)</f>
        <v>0</v>
      </c>
      <c r="BE137" s="448">
        <f>IF(AZ137=5,G137,0)</f>
        <v>0</v>
      </c>
      <c r="BF137" s="456"/>
      <c r="CZ137" s="448">
        <v>0</v>
      </c>
    </row>
    <row r="138" spans="1:104" ht="15" x14ac:dyDescent="0.25">
      <c r="A138" s="247">
        <v>130</v>
      </c>
      <c r="B138" s="247"/>
      <c r="C138" s="252" t="s">
        <v>1245</v>
      </c>
      <c r="D138" s="251" t="s">
        <v>896</v>
      </c>
      <c r="E138" s="251">
        <v>40</v>
      </c>
      <c r="F138" s="1"/>
      <c r="G138" s="255">
        <f t="shared" ref="G138:G199" si="20">E138*F138</f>
        <v>0</v>
      </c>
      <c r="H138" s="449"/>
      <c r="I138" s="449"/>
      <c r="J138" s="449"/>
      <c r="O138" s="455">
        <v>2</v>
      </c>
      <c r="AA138" s="448">
        <v>12</v>
      </c>
      <c r="AB138" s="448">
        <v>1</v>
      </c>
      <c r="AC138" s="448">
        <v>24</v>
      </c>
      <c r="AZ138" s="448">
        <v>3</v>
      </c>
      <c r="BA138" s="448">
        <f t="shared" ref="BA138:BA151" si="21">IF(AZ138=1,G138,0)</f>
        <v>0</v>
      </c>
      <c r="BB138" s="448">
        <f t="shared" ref="BB138:BB171" si="22">IF(AZ138=2,G138,0)</f>
        <v>0</v>
      </c>
      <c r="BC138" s="448">
        <f t="shared" ref="BC138:BC171" si="23">IF(AZ138=3,G138,0)</f>
        <v>0</v>
      </c>
      <c r="BD138" s="448">
        <f t="shared" ref="BD138:BD171" si="24">IF(AZ138=4,G138,0)</f>
        <v>0</v>
      </c>
      <c r="BE138" s="448">
        <f t="shared" ref="BE138:BE171" si="25">IF(AZ138=5,G138,0)</f>
        <v>0</v>
      </c>
      <c r="BF138" s="456"/>
      <c r="CZ138" s="448">
        <v>21.000039999999998</v>
      </c>
    </row>
    <row r="139" spans="1:104" ht="15" x14ac:dyDescent="0.25">
      <c r="A139" s="247">
        <v>131</v>
      </c>
      <c r="B139" s="247"/>
      <c r="C139" s="252" t="s">
        <v>1246</v>
      </c>
      <c r="D139" s="251" t="s">
        <v>896</v>
      </c>
      <c r="E139" s="251">
        <v>2</v>
      </c>
      <c r="F139" s="1"/>
      <c r="G139" s="255">
        <f t="shared" si="20"/>
        <v>0</v>
      </c>
      <c r="H139" s="449"/>
      <c r="I139" s="449"/>
      <c r="J139" s="449"/>
      <c r="O139" s="455">
        <v>2</v>
      </c>
      <c r="AA139" s="448">
        <v>12</v>
      </c>
      <c r="AB139" s="448">
        <v>1</v>
      </c>
      <c r="AC139" s="448">
        <v>24</v>
      </c>
      <c r="AZ139" s="448">
        <v>3</v>
      </c>
      <c r="BA139" s="448">
        <f t="shared" si="21"/>
        <v>0</v>
      </c>
      <c r="BB139" s="448">
        <f t="shared" si="22"/>
        <v>0</v>
      </c>
      <c r="BC139" s="448">
        <f t="shared" si="23"/>
        <v>0</v>
      </c>
      <c r="BD139" s="448">
        <f t="shared" si="24"/>
        <v>0</v>
      </c>
      <c r="BE139" s="448">
        <f t="shared" si="25"/>
        <v>0</v>
      </c>
      <c r="BF139" s="456"/>
      <c r="CZ139" s="448">
        <v>21.000039999999998</v>
      </c>
    </row>
    <row r="140" spans="1:104" ht="15" x14ac:dyDescent="0.25">
      <c r="A140" s="247">
        <v>132</v>
      </c>
      <c r="B140" s="247"/>
      <c r="C140" s="252" t="s">
        <v>1247</v>
      </c>
      <c r="D140" s="251" t="s">
        <v>896</v>
      </c>
      <c r="E140" s="251">
        <v>6</v>
      </c>
      <c r="F140" s="1"/>
      <c r="G140" s="255">
        <f t="shared" si="20"/>
        <v>0</v>
      </c>
      <c r="H140" s="449"/>
      <c r="I140" s="449"/>
      <c r="J140" s="449"/>
      <c r="O140" s="455">
        <v>2</v>
      </c>
      <c r="AA140" s="448">
        <v>12</v>
      </c>
      <c r="AB140" s="448">
        <v>0</v>
      </c>
      <c r="AC140" s="448">
        <v>33</v>
      </c>
      <c r="AZ140" s="448">
        <v>4</v>
      </c>
      <c r="BA140" s="448">
        <f t="shared" si="21"/>
        <v>0</v>
      </c>
      <c r="BB140" s="448">
        <f t="shared" si="22"/>
        <v>0</v>
      </c>
      <c r="BC140" s="448">
        <f t="shared" si="23"/>
        <v>0</v>
      </c>
      <c r="BD140" s="448">
        <f t="shared" si="24"/>
        <v>0</v>
      </c>
      <c r="BE140" s="448">
        <f t="shared" si="25"/>
        <v>0</v>
      </c>
      <c r="BF140" s="456"/>
      <c r="CZ140" s="448">
        <v>0</v>
      </c>
    </row>
    <row r="141" spans="1:104" ht="15" x14ac:dyDescent="0.25">
      <c r="A141" s="247">
        <v>133</v>
      </c>
      <c r="B141" s="247"/>
      <c r="C141" s="252" t="s">
        <v>1248</v>
      </c>
      <c r="D141" s="251" t="s">
        <v>896</v>
      </c>
      <c r="E141" s="251">
        <v>2</v>
      </c>
      <c r="F141" s="1"/>
      <c r="G141" s="255">
        <f t="shared" si="20"/>
        <v>0</v>
      </c>
      <c r="H141" s="449"/>
      <c r="I141" s="449"/>
      <c r="J141" s="449"/>
      <c r="O141" s="455">
        <v>2</v>
      </c>
      <c r="AA141" s="448">
        <v>12</v>
      </c>
      <c r="AB141" s="448">
        <v>0</v>
      </c>
      <c r="AC141" s="448">
        <v>33</v>
      </c>
      <c r="AZ141" s="448">
        <v>4</v>
      </c>
      <c r="BA141" s="448">
        <f t="shared" si="21"/>
        <v>0</v>
      </c>
      <c r="BB141" s="448">
        <f t="shared" si="22"/>
        <v>0</v>
      </c>
      <c r="BC141" s="448">
        <f t="shared" si="23"/>
        <v>0</v>
      </c>
      <c r="BD141" s="448">
        <f t="shared" si="24"/>
        <v>0</v>
      </c>
      <c r="BE141" s="448">
        <f t="shared" si="25"/>
        <v>0</v>
      </c>
      <c r="BF141" s="456"/>
      <c r="CZ141" s="448">
        <v>0</v>
      </c>
    </row>
    <row r="142" spans="1:104" ht="15" x14ac:dyDescent="0.25">
      <c r="A142" s="247">
        <v>134</v>
      </c>
      <c r="B142" s="247"/>
      <c r="C142" s="252" t="s">
        <v>1249</v>
      </c>
      <c r="D142" s="251" t="s">
        <v>896</v>
      </c>
      <c r="E142" s="251">
        <v>2</v>
      </c>
      <c r="F142" s="1"/>
      <c r="G142" s="255">
        <f t="shared" si="20"/>
        <v>0</v>
      </c>
      <c r="H142" s="449"/>
      <c r="I142" s="449"/>
      <c r="J142" s="449"/>
      <c r="O142" s="455">
        <v>2</v>
      </c>
      <c r="AA142" s="448">
        <v>12</v>
      </c>
      <c r="AB142" s="448">
        <v>0</v>
      </c>
      <c r="AC142" s="448">
        <v>33</v>
      </c>
      <c r="AZ142" s="448">
        <v>4</v>
      </c>
      <c r="BA142" s="448">
        <f t="shared" si="21"/>
        <v>0</v>
      </c>
      <c r="BB142" s="448">
        <f t="shared" si="22"/>
        <v>0</v>
      </c>
      <c r="BC142" s="448">
        <f t="shared" si="23"/>
        <v>0</v>
      </c>
      <c r="BD142" s="448">
        <f t="shared" si="24"/>
        <v>0</v>
      </c>
      <c r="BE142" s="448">
        <f t="shared" si="25"/>
        <v>0</v>
      </c>
      <c r="BF142" s="456"/>
      <c r="CZ142" s="448">
        <v>0</v>
      </c>
    </row>
    <row r="143" spans="1:104" ht="15" x14ac:dyDescent="0.25">
      <c r="A143" s="247">
        <v>135</v>
      </c>
      <c r="B143" s="247"/>
      <c r="C143" s="252" t="s">
        <v>1250</v>
      </c>
      <c r="D143" s="251" t="s">
        <v>896</v>
      </c>
      <c r="E143" s="251">
        <v>5</v>
      </c>
      <c r="F143" s="1"/>
      <c r="G143" s="255">
        <f t="shared" si="20"/>
        <v>0</v>
      </c>
      <c r="H143" s="449"/>
      <c r="I143" s="449"/>
      <c r="J143" s="449"/>
      <c r="O143" s="455">
        <v>2</v>
      </c>
      <c r="AA143" s="448">
        <v>12</v>
      </c>
      <c r="AB143" s="448">
        <v>0</v>
      </c>
      <c r="AC143" s="448">
        <v>33</v>
      </c>
      <c r="AZ143" s="448">
        <v>4</v>
      </c>
      <c r="BA143" s="448">
        <f t="shared" si="21"/>
        <v>0</v>
      </c>
      <c r="BB143" s="448">
        <f t="shared" si="22"/>
        <v>0</v>
      </c>
      <c r="BC143" s="448">
        <f t="shared" si="23"/>
        <v>0</v>
      </c>
      <c r="BD143" s="448">
        <f t="shared" si="24"/>
        <v>0</v>
      </c>
      <c r="BE143" s="448">
        <f t="shared" si="25"/>
        <v>0</v>
      </c>
      <c r="BF143" s="456"/>
      <c r="CZ143" s="448">
        <v>0</v>
      </c>
    </row>
    <row r="144" spans="1:104" ht="15" x14ac:dyDescent="0.25">
      <c r="A144" s="247">
        <v>136</v>
      </c>
      <c r="B144" s="247"/>
      <c r="C144" s="252" t="s">
        <v>1251</v>
      </c>
      <c r="D144" s="251" t="s">
        <v>896</v>
      </c>
      <c r="E144" s="251">
        <v>15</v>
      </c>
      <c r="F144" s="1"/>
      <c r="G144" s="255">
        <f t="shared" si="20"/>
        <v>0</v>
      </c>
      <c r="H144" s="449"/>
      <c r="I144" s="449"/>
      <c r="J144" s="449"/>
      <c r="O144" s="455">
        <v>2</v>
      </c>
      <c r="AA144" s="448">
        <v>12</v>
      </c>
      <c r="AB144" s="448">
        <v>0</v>
      </c>
      <c r="AC144" s="448">
        <v>33</v>
      </c>
      <c r="AZ144" s="448">
        <v>4</v>
      </c>
      <c r="BA144" s="448">
        <f t="shared" si="21"/>
        <v>0</v>
      </c>
      <c r="BB144" s="448">
        <f t="shared" si="22"/>
        <v>0</v>
      </c>
      <c r="BC144" s="448">
        <f t="shared" si="23"/>
        <v>0</v>
      </c>
      <c r="BD144" s="448">
        <f t="shared" si="24"/>
        <v>0</v>
      </c>
      <c r="BE144" s="448">
        <f t="shared" si="25"/>
        <v>0</v>
      </c>
      <c r="BF144" s="456"/>
      <c r="CZ144" s="448">
        <v>0</v>
      </c>
    </row>
    <row r="145" spans="1:104" ht="15" x14ac:dyDescent="0.25">
      <c r="A145" s="247">
        <v>137</v>
      </c>
      <c r="B145" s="247"/>
      <c r="C145" s="252" t="s">
        <v>1252</v>
      </c>
      <c r="D145" s="251" t="s">
        <v>896</v>
      </c>
      <c r="E145" s="251">
        <v>4</v>
      </c>
      <c r="F145" s="1"/>
      <c r="G145" s="255">
        <f t="shared" si="20"/>
        <v>0</v>
      </c>
      <c r="H145" s="449"/>
      <c r="I145" s="449"/>
      <c r="J145" s="449"/>
      <c r="O145" s="455">
        <v>2</v>
      </c>
      <c r="AA145" s="448">
        <v>12</v>
      </c>
      <c r="AB145" s="448">
        <v>0</v>
      </c>
      <c r="AC145" s="448">
        <v>33</v>
      </c>
      <c r="AZ145" s="448">
        <v>4</v>
      </c>
      <c r="BA145" s="448">
        <f t="shared" si="21"/>
        <v>0</v>
      </c>
      <c r="BB145" s="448">
        <f t="shared" si="22"/>
        <v>0</v>
      </c>
      <c r="BC145" s="448">
        <f t="shared" si="23"/>
        <v>0</v>
      </c>
      <c r="BD145" s="448">
        <f t="shared" si="24"/>
        <v>0</v>
      </c>
      <c r="BE145" s="448">
        <f t="shared" si="25"/>
        <v>0</v>
      </c>
      <c r="BF145" s="456"/>
      <c r="CZ145" s="448">
        <v>0</v>
      </c>
    </row>
    <row r="146" spans="1:104" s="449" customFormat="1" ht="30" x14ac:dyDescent="0.25">
      <c r="A146" s="247">
        <v>138</v>
      </c>
      <c r="B146" s="247"/>
      <c r="C146" s="252" t="s">
        <v>1253</v>
      </c>
      <c r="D146" s="251" t="s">
        <v>897</v>
      </c>
      <c r="E146" s="251">
        <v>50</v>
      </c>
      <c r="F146" s="1"/>
      <c r="G146" s="255">
        <f t="shared" si="20"/>
        <v>0</v>
      </c>
      <c r="O146" s="458">
        <v>2</v>
      </c>
      <c r="AA146" s="449">
        <v>12</v>
      </c>
      <c r="AB146" s="449">
        <v>0</v>
      </c>
      <c r="AC146" s="449">
        <v>28</v>
      </c>
      <c r="AY146" s="448"/>
      <c r="AZ146" s="449">
        <v>3</v>
      </c>
      <c r="BA146" s="449">
        <f t="shared" si="21"/>
        <v>0</v>
      </c>
      <c r="BB146" s="449">
        <f t="shared" si="22"/>
        <v>0</v>
      </c>
      <c r="BC146" s="449">
        <f t="shared" si="23"/>
        <v>0</v>
      </c>
      <c r="BD146" s="449">
        <f t="shared" si="24"/>
        <v>0</v>
      </c>
      <c r="BE146" s="449">
        <f t="shared" si="25"/>
        <v>0</v>
      </c>
      <c r="BF146" s="453"/>
      <c r="CZ146" s="449">
        <v>0</v>
      </c>
    </row>
    <row r="147" spans="1:104" s="449" customFormat="1" ht="15" x14ac:dyDescent="0.25">
      <c r="A147" s="247">
        <v>139</v>
      </c>
      <c r="B147" s="247" t="s">
        <v>1254</v>
      </c>
      <c r="C147" s="252" t="s">
        <v>1255</v>
      </c>
      <c r="D147" s="251" t="s">
        <v>897</v>
      </c>
      <c r="E147" s="251">
        <v>5</v>
      </c>
      <c r="F147" s="1"/>
      <c r="G147" s="255">
        <f t="shared" si="20"/>
        <v>0</v>
      </c>
      <c r="O147" s="458">
        <v>2</v>
      </c>
      <c r="AA147" s="449">
        <v>12</v>
      </c>
      <c r="AB147" s="449">
        <v>0</v>
      </c>
      <c r="AC147" s="449">
        <v>29</v>
      </c>
      <c r="AY147" s="448"/>
      <c r="AZ147" s="449">
        <v>4</v>
      </c>
      <c r="BA147" s="449">
        <f t="shared" si="21"/>
        <v>0</v>
      </c>
      <c r="BB147" s="449">
        <f t="shared" si="22"/>
        <v>0</v>
      </c>
      <c r="BC147" s="449">
        <f t="shared" si="23"/>
        <v>0</v>
      </c>
      <c r="BD147" s="449">
        <f t="shared" si="24"/>
        <v>0</v>
      </c>
      <c r="BE147" s="449">
        <f t="shared" si="25"/>
        <v>0</v>
      </c>
      <c r="BF147" s="453"/>
      <c r="CZ147" s="449">
        <v>0</v>
      </c>
    </row>
    <row r="148" spans="1:104" s="449" customFormat="1" ht="30" x14ac:dyDescent="0.25">
      <c r="A148" s="247">
        <v>140</v>
      </c>
      <c r="B148" s="247"/>
      <c r="C148" s="252" t="s">
        <v>1256</v>
      </c>
      <c r="D148" s="251" t="s">
        <v>897</v>
      </c>
      <c r="E148" s="251">
        <v>200</v>
      </c>
      <c r="F148" s="1"/>
      <c r="G148" s="255">
        <f t="shared" si="20"/>
        <v>0</v>
      </c>
      <c r="O148" s="458">
        <v>2</v>
      </c>
      <c r="AA148" s="449">
        <v>12</v>
      </c>
      <c r="AB148" s="449">
        <v>0</v>
      </c>
      <c r="AC148" s="449">
        <v>30</v>
      </c>
      <c r="AY148" s="448"/>
      <c r="AZ148" s="449">
        <v>3</v>
      </c>
      <c r="BA148" s="449">
        <f t="shared" si="21"/>
        <v>0</v>
      </c>
      <c r="BB148" s="449">
        <f t="shared" si="22"/>
        <v>0</v>
      </c>
      <c r="BC148" s="449">
        <f t="shared" si="23"/>
        <v>0</v>
      </c>
      <c r="BD148" s="449">
        <f t="shared" si="24"/>
        <v>0</v>
      </c>
      <c r="BE148" s="449">
        <f t="shared" si="25"/>
        <v>0</v>
      </c>
      <c r="BF148" s="453"/>
      <c r="CZ148" s="449">
        <v>0</v>
      </c>
    </row>
    <row r="149" spans="1:104" s="449" customFormat="1" ht="15" x14ac:dyDescent="0.25">
      <c r="A149" s="247">
        <v>141</v>
      </c>
      <c r="B149" s="247" t="s">
        <v>1257</v>
      </c>
      <c r="C149" s="252" t="s">
        <v>1258</v>
      </c>
      <c r="D149" s="251" t="s">
        <v>897</v>
      </c>
      <c r="E149" s="251">
        <v>200</v>
      </c>
      <c r="F149" s="1"/>
      <c r="G149" s="255">
        <f t="shared" si="20"/>
        <v>0</v>
      </c>
      <c r="O149" s="458">
        <v>2</v>
      </c>
      <c r="AA149" s="449">
        <v>12</v>
      </c>
      <c r="AB149" s="449">
        <v>0</v>
      </c>
      <c r="AC149" s="449">
        <v>31</v>
      </c>
      <c r="AY149" s="448"/>
      <c r="AZ149" s="449">
        <v>4</v>
      </c>
      <c r="BA149" s="449">
        <f t="shared" si="21"/>
        <v>0</v>
      </c>
      <c r="BB149" s="449">
        <f t="shared" si="22"/>
        <v>0</v>
      </c>
      <c r="BC149" s="449">
        <f t="shared" si="23"/>
        <v>0</v>
      </c>
      <c r="BD149" s="449">
        <f t="shared" si="24"/>
        <v>0</v>
      </c>
      <c r="BE149" s="449">
        <f t="shared" si="25"/>
        <v>0</v>
      </c>
      <c r="BF149" s="453"/>
      <c r="CZ149" s="449">
        <v>0</v>
      </c>
    </row>
    <row r="150" spans="1:104" s="449" customFormat="1" ht="30" x14ac:dyDescent="0.25">
      <c r="A150" s="247">
        <v>142</v>
      </c>
      <c r="B150" s="247"/>
      <c r="C150" s="252" t="s">
        <v>1259</v>
      </c>
      <c r="D150" s="251" t="s">
        <v>897</v>
      </c>
      <c r="E150" s="251">
        <v>300</v>
      </c>
      <c r="F150" s="1"/>
      <c r="G150" s="255">
        <f t="shared" si="20"/>
        <v>0</v>
      </c>
      <c r="O150" s="458">
        <v>2</v>
      </c>
      <c r="AA150" s="449">
        <v>12</v>
      </c>
      <c r="AB150" s="449">
        <v>0</v>
      </c>
      <c r="AC150" s="449">
        <v>32</v>
      </c>
      <c r="AY150" s="448"/>
      <c r="AZ150" s="449">
        <v>3</v>
      </c>
      <c r="BA150" s="449">
        <f t="shared" si="21"/>
        <v>0</v>
      </c>
      <c r="BB150" s="449">
        <f t="shared" si="22"/>
        <v>0</v>
      </c>
      <c r="BC150" s="449">
        <f t="shared" si="23"/>
        <v>0</v>
      </c>
      <c r="BD150" s="449">
        <f t="shared" si="24"/>
        <v>0</v>
      </c>
      <c r="BE150" s="449">
        <f t="shared" si="25"/>
        <v>0</v>
      </c>
      <c r="BF150" s="453"/>
      <c r="CZ150" s="449">
        <v>0</v>
      </c>
    </row>
    <row r="151" spans="1:104" s="449" customFormat="1" ht="15" x14ac:dyDescent="0.25">
      <c r="A151" s="247">
        <v>143</v>
      </c>
      <c r="B151" s="247" t="s">
        <v>1260</v>
      </c>
      <c r="C151" s="252" t="s">
        <v>1261</v>
      </c>
      <c r="D151" s="251" t="s">
        <v>897</v>
      </c>
      <c r="E151" s="251">
        <v>300</v>
      </c>
      <c r="F151" s="1"/>
      <c r="G151" s="255">
        <f t="shared" si="20"/>
        <v>0</v>
      </c>
      <c r="O151" s="458">
        <v>2</v>
      </c>
      <c r="AA151" s="449">
        <v>12</v>
      </c>
      <c r="AB151" s="449">
        <v>0</v>
      </c>
      <c r="AC151" s="449">
        <v>33</v>
      </c>
      <c r="AY151" s="448"/>
      <c r="AZ151" s="449">
        <v>4</v>
      </c>
      <c r="BA151" s="449">
        <f t="shared" si="21"/>
        <v>0</v>
      </c>
      <c r="BB151" s="449">
        <f t="shared" si="22"/>
        <v>0</v>
      </c>
      <c r="BC151" s="449">
        <f t="shared" si="23"/>
        <v>0</v>
      </c>
      <c r="BD151" s="449">
        <f t="shared" si="24"/>
        <v>0</v>
      </c>
      <c r="BE151" s="449">
        <f t="shared" si="25"/>
        <v>0</v>
      </c>
      <c r="BF151" s="453"/>
      <c r="CZ151" s="449">
        <v>0</v>
      </c>
    </row>
    <row r="152" spans="1:104" s="449" customFormat="1" ht="30" x14ac:dyDescent="0.25">
      <c r="A152" s="247">
        <v>144</v>
      </c>
      <c r="B152" s="247"/>
      <c r="C152" s="252" t="s">
        <v>1262</v>
      </c>
      <c r="D152" s="251" t="s">
        <v>897</v>
      </c>
      <c r="E152" s="251">
        <v>30</v>
      </c>
      <c r="F152" s="1"/>
      <c r="G152" s="255">
        <f t="shared" si="20"/>
        <v>0</v>
      </c>
      <c r="O152" s="458">
        <v>2</v>
      </c>
      <c r="AA152" s="449">
        <v>12</v>
      </c>
      <c r="AB152" s="449">
        <v>0</v>
      </c>
      <c r="AC152" s="449">
        <v>36</v>
      </c>
      <c r="AY152" s="448"/>
      <c r="AZ152" s="449">
        <v>3</v>
      </c>
      <c r="BA152" s="449">
        <f>IF(AZ152=1,G152,0)</f>
        <v>0</v>
      </c>
      <c r="BB152" s="449">
        <f t="shared" si="22"/>
        <v>0</v>
      </c>
      <c r="BC152" s="449">
        <f t="shared" si="23"/>
        <v>0</v>
      </c>
      <c r="BD152" s="449">
        <f t="shared" si="24"/>
        <v>0</v>
      </c>
      <c r="BE152" s="449">
        <f t="shared" si="25"/>
        <v>0</v>
      </c>
      <c r="BF152" s="453"/>
      <c r="CZ152" s="449">
        <v>0</v>
      </c>
    </row>
    <row r="153" spans="1:104" s="449" customFormat="1" ht="15" x14ac:dyDescent="0.25">
      <c r="A153" s="247">
        <v>145</v>
      </c>
      <c r="B153" s="247" t="s">
        <v>1263</v>
      </c>
      <c r="C153" s="252" t="s">
        <v>1264</v>
      </c>
      <c r="D153" s="251" t="s">
        <v>897</v>
      </c>
      <c r="E153" s="251">
        <v>30</v>
      </c>
      <c r="F153" s="1"/>
      <c r="G153" s="255">
        <f t="shared" si="20"/>
        <v>0</v>
      </c>
      <c r="O153" s="458">
        <v>2</v>
      </c>
      <c r="AA153" s="449">
        <v>12</v>
      </c>
      <c r="AB153" s="449">
        <v>0</v>
      </c>
      <c r="AC153" s="449">
        <v>37</v>
      </c>
      <c r="AY153" s="448"/>
      <c r="AZ153" s="449">
        <v>4</v>
      </c>
      <c r="BA153" s="449">
        <f>IF(AZ153=1,G153,0)</f>
        <v>0</v>
      </c>
      <c r="BB153" s="449">
        <f t="shared" si="22"/>
        <v>0</v>
      </c>
      <c r="BC153" s="449">
        <f t="shared" si="23"/>
        <v>0</v>
      </c>
      <c r="BD153" s="449">
        <f t="shared" si="24"/>
        <v>0</v>
      </c>
      <c r="BE153" s="449">
        <f t="shared" si="25"/>
        <v>0</v>
      </c>
      <c r="BF153" s="453"/>
      <c r="CZ153" s="449">
        <v>0</v>
      </c>
    </row>
    <row r="154" spans="1:104" s="449" customFormat="1" ht="15" x14ac:dyDescent="0.25">
      <c r="A154" s="247">
        <v>146</v>
      </c>
      <c r="B154" s="247"/>
      <c r="C154" s="252" t="s">
        <v>1265</v>
      </c>
      <c r="D154" s="251" t="s">
        <v>897</v>
      </c>
      <c r="E154" s="251">
        <v>20</v>
      </c>
      <c r="F154" s="1"/>
      <c r="G154" s="255">
        <f t="shared" si="20"/>
        <v>0</v>
      </c>
      <c r="O154" s="458">
        <v>2</v>
      </c>
      <c r="AA154" s="449">
        <v>12</v>
      </c>
      <c r="AB154" s="449">
        <v>0</v>
      </c>
      <c r="AC154" s="449">
        <v>36</v>
      </c>
      <c r="AY154" s="448"/>
      <c r="AZ154" s="449">
        <v>3</v>
      </c>
      <c r="BA154" s="449">
        <f t="shared" ref="BA154:BA171" si="26">IF(AZ154=1,G154,0)</f>
        <v>0</v>
      </c>
      <c r="BB154" s="449">
        <f t="shared" si="22"/>
        <v>0</v>
      </c>
      <c r="BC154" s="449">
        <f t="shared" si="23"/>
        <v>0</v>
      </c>
      <c r="BD154" s="449">
        <f t="shared" si="24"/>
        <v>0</v>
      </c>
      <c r="BE154" s="449">
        <f t="shared" si="25"/>
        <v>0</v>
      </c>
      <c r="BF154" s="453"/>
      <c r="CZ154" s="449">
        <v>0</v>
      </c>
    </row>
    <row r="155" spans="1:104" s="449" customFormat="1" ht="15" x14ac:dyDescent="0.25">
      <c r="A155" s="247">
        <v>147</v>
      </c>
      <c r="B155" s="247"/>
      <c r="C155" s="252" t="s">
        <v>1266</v>
      </c>
      <c r="D155" s="251" t="s">
        <v>897</v>
      </c>
      <c r="E155" s="251">
        <v>20</v>
      </c>
      <c r="F155" s="1"/>
      <c r="G155" s="255">
        <f t="shared" si="20"/>
        <v>0</v>
      </c>
      <c r="O155" s="458">
        <v>2</v>
      </c>
      <c r="AA155" s="449">
        <v>12</v>
      </c>
      <c r="AB155" s="449">
        <v>0</v>
      </c>
      <c r="AC155" s="449">
        <v>37</v>
      </c>
      <c r="AY155" s="448"/>
      <c r="AZ155" s="449">
        <v>4</v>
      </c>
      <c r="BA155" s="449">
        <f t="shared" si="26"/>
        <v>0</v>
      </c>
      <c r="BB155" s="449">
        <f t="shared" si="22"/>
        <v>0</v>
      </c>
      <c r="BC155" s="449">
        <f t="shared" si="23"/>
        <v>0</v>
      </c>
      <c r="BD155" s="449">
        <f t="shared" si="24"/>
        <v>0</v>
      </c>
      <c r="BE155" s="449">
        <f t="shared" si="25"/>
        <v>0</v>
      </c>
      <c r="BF155" s="453"/>
      <c r="CZ155" s="449">
        <v>0</v>
      </c>
    </row>
    <row r="156" spans="1:104" s="449" customFormat="1" ht="30" x14ac:dyDescent="0.25">
      <c r="A156" s="247">
        <v>148</v>
      </c>
      <c r="B156" s="247"/>
      <c r="C156" s="252" t="s">
        <v>1267</v>
      </c>
      <c r="D156" s="251" t="s">
        <v>897</v>
      </c>
      <c r="E156" s="251">
        <v>550</v>
      </c>
      <c r="F156" s="1"/>
      <c r="G156" s="255">
        <f t="shared" si="20"/>
        <v>0</v>
      </c>
      <c r="O156" s="458">
        <v>2</v>
      </c>
      <c r="AA156" s="449">
        <v>12</v>
      </c>
      <c r="AB156" s="449">
        <v>0</v>
      </c>
      <c r="AC156" s="449">
        <v>34</v>
      </c>
      <c r="AY156" s="448"/>
      <c r="AZ156" s="449">
        <v>3</v>
      </c>
      <c r="BA156" s="449">
        <f t="shared" si="26"/>
        <v>0</v>
      </c>
      <c r="BB156" s="449">
        <f t="shared" si="22"/>
        <v>0</v>
      </c>
      <c r="BC156" s="449">
        <f t="shared" si="23"/>
        <v>0</v>
      </c>
      <c r="BD156" s="449">
        <f t="shared" si="24"/>
        <v>0</v>
      </c>
      <c r="BE156" s="449">
        <f t="shared" si="25"/>
        <v>0</v>
      </c>
      <c r="BF156" s="453"/>
      <c r="CZ156" s="449">
        <v>0</v>
      </c>
    </row>
    <row r="157" spans="1:104" s="449" customFormat="1" ht="30" x14ac:dyDescent="0.25">
      <c r="A157" s="247">
        <v>149</v>
      </c>
      <c r="B157" s="247" t="s">
        <v>1268</v>
      </c>
      <c r="C157" s="252" t="s">
        <v>1269</v>
      </c>
      <c r="D157" s="251" t="s">
        <v>897</v>
      </c>
      <c r="E157" s="251">
        <v>550</v>
      </c>
      <c r="F157" s="1"/>
      <c r="G157" s="255">
        <f t="shared" si="20"/>
        <v>0</v>
      </c>
      <c r="O157" s="458">
        <v>2</v>
      </c>
      <c r="AA157" s="449">
        <v>12</v>
      </c>
      <c r="AB157" s="449">
        <v>0</v>
      </c>
      <c r="AC157" s="449">
        <v>37</v>
      </c>
      <c r="AY157" s="448"/>
      <c r="AZ157" s="449">
        <v>4</v>
      </c>
      <c r="BA157" s="449">
        <f t="shared" si="26"/>
        <v>0</v>
      </c>
      <c r="BB157" s="449">
        <f t="shared" si="22"/>
        <v>0</v>
      </c>
      <c r="BC157" s="449">
        <f t="shared" si="23"/>
        <v>0</v>
      </c>
      <c r="BD157" s="449">
        <f t="shared" si="24"/>
        <v>0</v>
      </c>
      <c r="BE157" s="449">
        <f t="shared" si="25"/>
        <v>0</v>
      </c>
      <c r="BF157" s="453"/>
      <c r="CZ157" s="449">
        <v>0</v>
      </c>
    </row>
    <row r="158" spans="1:104" s="449" customFormat="1" ht="30" x14ac:dyDescent="0.25">
      <c r="A158" s="247">
        <v>150</v>
      </c>
      <c r="B158" s="247"/>
      <c r="C158" s="252" t="s">
        <v>1270</v>
      </c>
      <c r="D158" s="251" t="s">
        <v>1082</v>
      </c>
      <c r="E158" s="251">
        <v>90</v>
      </c>
      <c r="F158" s="1"/>
      <c r="G158" s="255">
        <f t="shared" si="20"/>
        <v>0</v>
      </c>
      <c r="O158" s="458">
        <v>2</v>
      </c>
      <c r="AA158" s="449">
        <v>12</v>
      </c>
      <c r="AB158" s="449">
        <v>1</v>
      </c>
      <c r="AC158" s="449">
        <v>56</v>
      </c>
      <c r="AY158" s="448"/>
      <c r="AZ158" s="449">
        <v>3</v>
      </c>
      <c r="BA158" s="449">
        <f>IF(AZ158=1,G158,0)</f>
        <v>0</v>
      </c>
      <c r="BB158" s="449">
        <f>IF(AZ158=2,G158,0)</f>
        <v>0</v>
      </c>
      <c r="BC158" s="449">
        <f>IF(AZ158=3,G158,0)</f>
        <v>0</v>
      </c>
      <c r="BD158" s="449">
        <f>IF(AZ158=4,G158,0)</f>
        <v>0</v>
      </c>
      <c r="BE158" s="449">
        <f>IF(AZ158=5,G158,0)</f>
        <v>0</v>
      </c>
      <c r="BF158" s="453"/>
      <c r="CZ158" s="449">
        <v>0</v>
      </c>
    </row>
    <row r="159" spans="1:104" s="449" customFormat="1" ht="30" x14ac:dyDescent="0.25">
      <c r="A159" s="247">
        <v>151</v>
      </c>
      <c r="B159" s="247"/>
      <c r="C159" s="252" t="s">
        <v>1271</v>
      </c>
      <c r="D159" s="251" t="s">
        <v>1082</v>
      </c>
      <c r="E159" s="251">
        <v>90</v>
      </c>
      <c r="F159" s="1"/>
      <c r="G159" s="255">
        <f t="shared" si="20"/>
        <v>0</v>
      </c>
      <c r="O159" s="458">
        <v>2</v>
      </c>
      <c r="AA159" s="449">
        <v>12</v>
      </c>
      <c r="AB159" s="449">
        <v>1</v>
      </c>
      <c r="AC159" s="449">
        <v>57</v>
      </c>
      <c r="AY159" s="448"/>
      <c r="AZ159" s="449">
        <v>3</v>
      </c>
      <c r="BA159" s="449">
        <f>IF(AZ159=1,G159,0)</f>
        <v>0</v>
      </c>
      <c r="BB159" s="449">
        <f>IF(AZ159=2,G159,0)</f>
        <v>0</v>
      </c>
      <c r="BC159" s="449">
        <f>IF(AZ159=3,G159,0)</f>
        <v>0</v>
      </c>
      <c r="BD159" s="449">
        <f>IF(AZ159=4,G159,0)</f>
        <v>0</v>
      </c>
      <c r="BE159" s="449">
        <f>IF(AZ159=5,G159,0)</f>
        <v>0</v>
      </c>
      <c r="BF159" s="453"/>
      <c r="CZ159" s="449">
        <v>3.8999999999999999E-4</v>
      </c>
    </row>
    <row r="160" spans="1:104" s="449" customFormat="1" ht="30" x14ac:dyDescent="0.25">
      <c r="A160" s="247">
        <v>152</v>
      </c>
      <c r="B160" s="247"/>
      <c r="C160" s="252" t="s">
        <v>1272</v>
      </c>
      <c r="D160" s="251" t="s">
        <v>1082</v>
      </c>
      <c r="E160" s="251">
        <v>95</v>
      </c>
      <c r="F160" s="1"/>
      <c r="G160" s="255">
        <f t="shared" si="20"/>
        <v>0</v>
      </c>
      <c r="O160" s="458">
        <v>2</v>
      </c>
      <c r="AA160" s="449">
        <v>12</v>
      </c>
      <c r="AB160" s="449">
        <v>1</v>
      </c>
      <c r="AC160" s="449">
        <v>58</v>
      </c>
      <c r="AY160" s="448"/>
      <c r="AZ160" s="449">
        <v>3</v>
      </c>
      <c r="BA160" s="449">
        <f>IF(AZ160=1,G160,0)</f>
        <v>0</v>
      </c>
      <c r="BB160" s="449">
        <f>IF(AZ160=2,G160,0)</f>
        <v>0</v>
      </c>
      <c r="BC160" s="449">
        <f>IF(AZ160=3,G160,0)</f>
        <v>0</v>
      </c>
      <c r="BD160" s="449">
        <f>IF(AZ160=4,G160,0)</f>
        <v>0</v>
      </c>
      <c r="BE160" s="449">
        <f>IF(AZ160=5,G160,0)</f>
        <v>0</v>
      </c>
      <c r="BF160" s="453"/>
      <c r="CZ160" s="449">
        <v>2.2000000000000001E-4</v>
      </c>
    </row>
    <row r="161" spans="1:104" s="449" customFormat="1" ht="45" x14ac:dyDescent="0.25">
      <c r="A161" s="247">
        <v>153</v>
      </c>
      <c r="B161" s="247"/>
      <c r="C161" s="252" t="s">
        <v>1273</v>
      </c>
      <c r="D161" s="251" t="s">
        <v>1082</v>
      </c>
      <c r="E161" s="251">
        <v>95</v>
      </c>
      <c r="F161" s="1"/>
      <c r="G161" s="255">
        <f t="shared" si="20"/>
        <v>0</v>
      </c>
      <c r="O161" s="458">
        <v>2</v>
      </c>
      <c r="AA161" s="449">
        <v>12</v>
      </c>
      <c r="AB161" s="449">
        <v>1</v>
      </c>
      <c r="AC161" s="449">
        <v>59</v>
      </c>
      <c r="AY161" s="448"/>
      <c r="AZ161" s="449">
        <v>3</v>
      </c>
      <c r="BA161" s="449">
        <f>IF(AZ161=1,G161,0)</f>
        <v>0</v>
      </c>
      <c r="BB161" s="449">
        <f>IF(AZ161=2,G161,0)</f>
        <v>0</v>
      </c>
      <c r="BC161" s="449">
        <f>IF(AZ161=3,G161,0)</f>
        <v>0</v>
      </c>
      <c r="BD161" s="449">
        <f>IF(AZ161=4,G161,0)</f>
        <v>0</v>
      </c>
      <c r="BE161" s="449">
        <f>IF(AZ161=5,G161,0)</f>
        <v>0</v>
      </c>
      <c r="BF161" s="453"/>
      <c r="CZ161" s="449">
        <v>1.1E-4</v>
      </c>
    </row>
    <row r="162" spans="1:104" s="449" customFormat="1" ht="30" x14ac:dyDescent="0.25">
      <c r="A162" s="247">
        <v>154</v>
      </c>
      <c r="B162" s="247"/>
      <c r="C162" s="252" t="s">
        <v>1274</v>
      </c>
      <c r="D162" s="251" t="s">
        <v>896</v>
      </c>
      <c r="E162" s="251">
        <v>215</v>
      </c>
      <c r="F162" s="1"/>
      <c r="G162" s="255">
        <f t="shared" si="20"/>
        <v>0</v>
      </c>
      <c r="O162" s="458">
        <v>2</v>
      </c>
      <c r="AA162" s="449">
        <v>12</v>
      </c>
      <c r="AB162" s="449">
        <v>1</v>
      </c>
      <c r="AC162" s="449">
        <v>56</v>
      </c>
      <c r="AY162" s="448"/>
      <c r="AZ162" s="449">
        <v>3</v>
      </c>
      <c r="BA162" s="449">
        <f t="shared" si="26"/>
        <v>0</v>
      </c>
      <c r="BB162" s="449">
        <f t="shared" si="22"/>
        <v>0</v>
      </c>
      <c r="BC162" s="449">
        <f t="shared" si="23"/>
        <v>0</v>
      </c>
      <c r="BD162" s="449">
        <f t="shared" si="24"/>
        <v>0</v>
      </c>
      <c r="BE162" s="449">
        <f t="shared" si="25"/>
        <v>0</v>
      </c>
      <c r="BF162" s="453"/>
      <c r="CZ162" s="449">
        <v>0</v>
      </c>
    </row>
    <row r="163" spans="1:104" s="449" customFormat="1" ht="30" x14ac:dyDescent="0.25">
      <c r="A163" s="247">
        <v>155</v>
      </c>
      <c r="B163" s="247"/>
      <c r="C163" s="252" t="s">
        <v>1275</v>
      </c>
      <c r="D163" s="251" t="s">
        <v>896</v>
      </c>
      <c r="E163" s="251">
        <v>215</v>
      </c>
      <c r="F163" s="1"/>
      <c r="G163" s="255">
        <f t="shared" si="20"/>
        <v>0</v>
      </c>
      <c r="O163" s="458">
        <v>2</v>
      </c>
      <c r="AA163" s="449">
        <v>12</v>
      </c>
      <c r="AB163" s="449">
        <v>1</v>
      </c>
      <c r="AC163" s="449">
        <v>57</v>
      </c>
      <c r="AY163" s="448"/>
      <c r="AZ163" s="449">
        <v>3</v>
      </c>
      <c r="BA163" s="449">
        <f t="shared" si="26"/>
        <v>0</v>
      </c>
      <c r="BB163" s="449">
        <f t="shared" si="22"/>
        <v>0</v>
      </c>
      <c r="BC163" s="449">
        <f t="shared" si="23"/>
        <v>0</v>
      </c>
      <c r="BD163" s="449">
        <f t="shared" si="24"/>
        <v>0</v>
      </c>
      <c r="BE163" s="449">
        <f t="shared" si="25"/>
        <v>0</v>
      </c>
      <c r="BF163" s="453"/>
      <c r="CZ163" s="449">
        <v>3.8999999999999999E-4</v>
      </c>
    </row>
    <row r="164" spans="1:104" s="449" customFormat="1" ht="30" x14ac:dyDescent="0.25">
      <c r="A164" s="247">
        <v>156</v>
      </c>
      <c r="B164" s="247"/>
      <c r="C164" s="252" t="s">
        <v>1276</v>
      </c>
      <c r="D164" s="251" t="s">
        <v>896</v>
      </c>
      <c r="E164" s="251">
        <v>215</v>
      </c>
      <c r="F164" s="1"/>
      <c r="G164" s="255">
        <f t="shared" si="20"/>
        <v>0</v>
      </c>
      <c r="O164" s="458">
        <v>2</v>
      </c>
      <c r="AA164" s="449">
        <v>12</v>
      </c>
      <c r="AB164" s="449">
        <v>1</v>
      </c>
      <c r="AC164" s="449">
        <v>58</v>
      </c>
      <c r="AY164" s="448"/>
      <c r="AZ164" s="449">
        <v>3</v>
      </c>
      <c r="BA164" s="449">
        <f t="shared" si="26"/>
        <v>0</v>
      </c>
      <c r="BB164" s="449">
        <f t="shared" si="22"/>
        <v>0</v>
      </c>
      <c r="BC164" s="449">
        <f t="shared" si="23"/>
        <v>0</v>
      </c>
      <c r="BD164" s="449">
        <f t="shared" si="24"/>
        <v>0</v>
      </c>
      <c r="BE164" s="449">
        <f t="shared" si="25"/>
        <v>0</v>
      </c>
      <c r="BF164" s="453"/>
      <c r="CZ164" s="449">
        <v>2.2000000000000001E-4</v>
      </c>
    </row>
    <row r="165" spans="1:104" s="449" customFormat="1" ht="30" x14ac:dyDescent="0.25">
      <c r="A165" s="247">
        <v>157</v>
      </c>
      <c r="B165" s="247"/>
      <c r="C165" s="252" t="s">
        <v>1277</v>
      </c>
      <c r="D165" s="251" t="s">
        <v>896</v>
      </c>
      <c r="E165" s="251">
        <v>215</v>
      </c>
      <c r="F165" s="1"/>
      <c r="G165" s="255">
        <f t="shared" si="20"/>
        <v>0</v>
      </c>
      <c r="O165" s="458">
        <v>2</v>
      </c>
      <c r="AA165" s="449">
        <v>12</v>
      </c>
      <c r="AB165" s="449">
        <v>1</v>
      </c>
      <c r="AC165" s="449">
        <v>59</v>
      </c>
      <c r="AY165" s="448"/>
      <c r="AZ165" s="449">
        <v>3</v>
      </c>
      <c r="BA165" s="449">
        <f t="shared" si="26"/>
        <v>0</v>
      </c>
      <c r="BB165" s="449">
        <f t="shared" si="22"/>
        <v>0</v>
      </c>
      <c r="BC165" s="449">
        <f t="shared" si="23"/>
        <v>0</v>
      </c>
      <c r="BD165" s="449">
        <f t="shared" si="24"/>
        <v>0</v>
      </c>
      <c r="BE165" s="449">
        <f t="shared" si="25"/>
        <v>0</v>
      </c>
      <c r="BF165" s="453"/>
      <c r="CZ165" s="449">
        <v>1.1E-4</v>
      </c>
    </row>
    <row r="166" spans="1:104" ht="15" x14ac:dyDescent="0.25">
      <c r="A166" s="247">
        <v>158</v>
      </c>
      <c r="B166" s="247"/>
      <c r="C166" s="252" t="s">
        <v>1278</v>
      </c>
      <c r="D166" s="251" t="s">
        <v>896</v>
      </c>
      <c r="E166" s="251">
        <v>130</v>
      </c>
      <c r="F166" s="1"/>
      <c r="G166" s="255">
        <f t="shared" si="20"/>
        <v>0</v>
      </c>
      <c r="H166" s="449"/>
      <c r="I166" s="449"/>
      <c r="J166" s="449"/>
      <c r="O166" s="455">
        <v>2</v>
      </c>
      <c r="AA166" s="448">
        <v>12</v>
      </c>
      <c r="AB166" s="448">
        <v>0</v>
      </c>
      <c r="AC166" s="448">
        <v>46</v>
      </c>
      <c r="AZ166" s="448">
        <v>3</v>
      </c>
      <c r="BA166" s="448">
        <f t="shared" si="26"/>
        <v>0</v>
      </c>
      <c r="BB166" s="448">
        <f t="shared" si="22"/>
        <v>0</v>
      </c>
      <c r="BC166" s="448">
        <f t="shared" si="23"/>
        <v>0</v>
      </c>
      <c r="BD166" s="448">
        <f t="shared" si="24"/>
        <v>0</v>
      </c>
      <c r="BE166" s="448">
        <f t="shared" si="25"/>
        <v>0</v>
      </c>
      <c r="BF166" s="456"/>
      <c r="CZ166" s="448">
        <v>0</v>
      </c>
    </row>
    <row r="167" spans="1:104" ht="15" x14ac:dyDescent="0.25">
      <c r="A167" s="247">
        <v>159</v>
      </c>
      <c r="B167" s="247" t="s">
        <v>1279</v>
      </c>
      <c r="C167" s="252" t="s">
        <v>1280</v>
      </c>
      <c r="D167" s="251" t="s">
        <v>896</v>
      </c>
      <c r="E167" s="251">
        <v>130</v>
      </c>
      <c r="F167" s="1"/>
      <c r="G167" s="255">
        <f t="shared" si="20"/>
        <v>0</v>
      </c>
      <c r="H167" s="449"/>
      <c r="I167" s="449"/>
      <c r="J167" s="449"/>
      <c r="O167" s="455">
        <v>2</v>
      </c>
      <c r="AA167" s="448">
        <v>12</v>
      </c>
      <c r="AB167" s="448">
        <v>0</v>
      </c>
      <c r="AC167" s="448">
        <v>47</v>
      </c>
      <c r="AZ167" s="448">
        <v>4</v>
      </c>
      <c r="BA167" s="448">
        <f t="shared" si="26"/>
        <v>0</v>
      </c>
      <c r="BB167" s="448">
        <f t="shared" si="22"/>
        <v>0</v>
      </c>
      <c r="BC167" s="448">
        <f t="shared" si="23"/>
        <v>0</v>
      </c>
      <c r="BD167" s="448">
        <f t="shared" si="24"/>
        <v>0</v>
      </c>
      <c r="BE167" s="448">
        <f t="shared" si="25"/>
        <v>0</v>
      </c>
      <c r="BF167" s="456"/>
      <c r="CZ167" s="448">
        <v>0</v>
      </c>
    </row>
    <row r="168" spans="1:104" ht="15" x14ac:dyDescent="0.25">
      <c r="A168" s="247">
        <v>160</v>
      </c>
      <c r="B168" s="247"/>
      <c r="C168" s="252" t="s">
        <v>1281</v>
      </c>
      <c r="D168" s="251" t="s">
        <v>896</v>
      </c>
      <c r="E168" s="251">
        <v>80</v>
      </c>
      <c r="F168" s="1"/>
      <c r="G168" s="255">
        <f t="shared" si="20"/>
        <v>0</v>
      </c>
      <c r="H168" s="449"/>
      <c r="I168" s="449"/>
      <c r="J168" s="449"/>
      <c r="O168" s="455">
        <v>2</v>
      </c>
      <c r="AA168" s="448">
        <v>12</v>
      </c>
      <c r="AB168" s="448">
        <v>0</v>
      </c>
      <c r="AC168" s="448">
        <v>48</v>
      </c>
      <c r="AZ168" s="448">
        <v>3</v>
      </c>
      <c r="BA168" s="448">
        <f t="shared" si="26"/>
        <v>0</v>
      </c>
      <c r="BB168" s="448">
        <f t="shared" si="22"/>
        <v>0</v>
      </c>
      <c r="BC168" s="448">
        <f t="shared" si="23"/>
        <v>0</v>
      </c>
      <c r="BD168" s="448">
        <f t="shared" si="24"/>
        <v>0</v>
      </c>
      <c r="BE168" s="448">
        <f t="shared" si="25"/>
        <v>0</v>
      </c>
      <c r="BF168" s="456"/>
      <c r="CZ168" s="448">
        <v>0</v>
      </c>
    </row>
    <row r="169" spans="1:104" ht="15" x14ac:dyDescent="0.25">
      <c r="A169" s="247">
        <v>161</v>
      </c>
      <c r="B169" s="247" t="s">
        <v>1282</v>
      </c>
      <c r="C169" s="252" t="s">
        <v>1283</v>
      </c>
      <c r="D169" s="251" t="s">
        <v>896</v>
      </c>
      <c r="E169" s="251">
        <v>80</v>
      </c>
      <c r="F169" s="1"/>
      <c r="G169" s="255">
        <f t="shared" si="20"/>
        <v>0</v>
      </c>
      <c r="H169" s="449"/>
      <c r="I169" s="449"/>
      <c r="J169" s="449"/>
      <c r="O169" s="455">
        <v>2</v>
      </c>
      <c r="AA169" s="448">
        <v>12</v>
      </c>
      <c r="AB169" s="448">
        <v>0</v>
      </c>
      <c r="AC169" s="448">
        <v>49</v>
      </c>
      <c r="AZ169" s="448">
        <v>4</v>
      </c>
      <c r="BA169" s="448">
        <f t="shared" si="26"/>
        <v>0</v>
      </c>
      <c r="BB169" s="448">
        <f t="shared" si="22"/>
        <v>0</v>
      </c>
      <c r="BC169" s="448">
        <f t="shared" si="23"/>
        <v>0</v>
      </c>
      <c r="BD169" s="448">
        <f t="shared" si="24"/>
        <v>0</v>
      </c>
      <c r="BE169" s="448">
        <f t="shared" si="25"/>
        <v>0</v>
      </c>
      <c r="BF169" s="456"/>
      <c r="CZ169" s="448">
        <v>0</v>
      </c>
    </row>
    <row r="170" spans="1:104" ht="30" x14ac:dyDescent="0.25">
      <c r="A170" s="247">
        <v>162</v>
      </c>
      <c r="B170" s="247"/>
      <c r="C170" s="252" t="s">
        <v>1284</v>
      </c>
      <c r="D170" s="251" t="s">
        <v>896</v>
      </c>
      <c r="E170" s="251">
        <v>35</v>
      </c>
      <c r="F170" s="1"/>
      <c r="G170" s="255">
        <f t="shared" si="20"/>
        <v>0</v>
      </c>
      <c r="O170" s="455">
        <v>2</v>
      </c>
      <c r="AA170" s="448">
        <v>12</v>
      </c>
      <c r="AB170" s="448">
        <v>0</v>
      </c>
      <c r="AC170" s="448">
        <v>50</v>
      </c>
      <c r="AZ170" s="448">
        <v>3</v>
      </c>
      <c r="BA170" s="448">
        <f t="shared" si="26"/>
        <v>0</v>
      </c>
      <c r="BB170" s="448">
        <f t="shared" si="22"/>
        <v>0</v>
      </c>
      <c r="BC170" s="448">
        <f t="shared" si="23"/>
        <v>0</v>
      </c>
      <c r="BD170" s="448">
        <f t="shared" si="24"/>
        <v>0</v>
      </c>
      <c r="BE170" s="448">
        <f t="shared" si="25"/>
        <v>0</v>
      </c>
      <c r="BF170" s="456"/>
      <c r="CZ170" s="448">
        <v>0</v>
      </c>
    </row>
    <row r="171" spans="1:104" ht="30" x14ac:dyDescent="0.25">
      <c r="A171" s="247">
        <v>163</v>
      </c>
      <c r="B171" s="247" t="s">
        <v>1285</v>
      </c>
      <c r="C171" s="252" t="s">
        <v>1286</v>
      </c>
      <c r="D171" s="251" t="s">
        <v>896</v>
      </c>
      <c r="E171" s="251">
        <v>35</v>
      </c>
      <c r="F171" s="1"/>
      <c r="G171" s="255">
        <f t="shared" si="20"/>
        <v>0</v>
      </c>
      <c r="O171" s="455">
        <v>2</v>
      </c>
      <c r="AA171" s="448">
        <v>12</v>
      </c>
      <c r="AB171" s="448">
        <v>0</v>
      </c>
      <c r="AC171" s="448">
        <v>51</v>
      </c>
      <c r="AZ171" s="448">
        <v>4</v>
      </c>
      <c r="BA171" s="448">
        <f t="shared" si="26"/>
        <v>0</v>
      </c>
      <c r="BB171" s="448">
        <f t="shared" si="22"/>
        <v>0</v>
      </c>
      <c r="BC171" s="448">
        <f t="shared" si="23"/>
        <v>0</v>
      </c>
      <c r="BD171" s="448">
        <f t="shared" si="24"/>
        <v>0</v>
      </c>
      <c r="BE171" s="448">
        <f t="shared" si="25"/>
        <v>0</v>
      </c>
      <c r="BF171" s="456"/>
      <c r="CZ171" s="448">
        <v>0</v>
      </c>
    </row>
    <row r="172" spans="1:104" ht="30" x14ac:dyDescent="0.25">
      <c r="A172" s="247">
        <v>164</v>
      </c>
      <c r="B172" s="247"/>
      <c r="C172" s="252" t="s">
        <v>1287</v>
      </c>
      <c r="D172" s="251" t="s">
        <v>897</v>
      </c>
      <c r="E172" s="251">
        <v>60</v>
      </c>
      <c r="F172" s="1"/>
      <c r="G172" s="255">
        <f>E172*F172</f>
        <v>0</v>
      </c>
      <c r="O172" s="455">
        <v>2</v>
      </c>
      <c r="AA172" s="448">
        <v>12</v>
      </c>
      <c r="AB172" s="448">
        <v>1</v>
      </c>
      <c r="AC172" s="448">
        <v>86</v>
      </c>
      <c r="AZ172" s="448">
        <v>3</v>
      </c>
      <c r="BA172" s="448">
        <f>IF(AZ172=1,G172,0)</f>
        <v>0</v>
      </c>
      <c r="BB172" s="448">
        <f>IF(AZ172=2,G172,0)</f>
        <v>0</v>
      </c>
      <c r="BC172" s="448">
        <f>IF(AZ172=3,G172,0)</f>
        <v>0</v>
      </c>
      <c r="BD172" s="448">
        <f>IF(AZ172=4,G172,0)</f>
        <v>0</v>
      </c>
      <c r="BE172" s="448">
        <f>IF(AZ172=5,G172,0)</f>
        <v>0</v>
      </c>
      <c r="CZ172" s="448">
        <v>2.8300000000000001E-3</v>
      </c>
    </row>
    <row r="173" spans="1:104" ht="30" x14ac:dyDescent="0.25">
      <c r="A173" s="247">
        <v>165</v>
      </c>
      <c r="B173" s="247"/>
      <c r="C173" s="252" t="s">
        <v>1288</v>
      </c>
      <c r="D173" s="251" t="s">
        <v>897</v>
      </c>
      <c r="E173" s="251">
        <v>40</v>
      </c>
      <c r="F173" s="1"/>
      <c r="G173" s="255">
        <f>E173*F173</f>
        <v>0</v>
      </c>
      <c r="O173" s="455">
        <v>2</v>
      </c>
      <c r="AA173" s="448">
        <v>12</v>
      </c>
      <c r="AB173" s="448">
        <v>1</v>
      </c>
      <c r="AC173" s="448">
        <v>86</v>
      </c>
      <c r="AZ173" s="448">
        <v>3</v>
      </c>
      <c r="BA173" s="448">
        <f>IF(AZ173=1,G173,0)</f>
        <v>0</v>
      </c>
      <c r="BB173" s="448">
        <f>IF(AZ173=2,G173,0)</f>
        <v>0</v>
      </c>
      <c r="BC173" s="448">
        <f>IF(AZ173=3,G173,0)</f>
        <v>0</v>
      </c>
      <c r="BD173" s="448">
        <f>IF(AZ173=4,G173,0)</f>
        <v>0</v>
      </c>
      <c r="BE173" s="448">
        <f>IF(AZ173=5,G173,0)</f>
        <v>0</v>
      </c>
      <c r="CZ173" s="448">
        <v>2.8300000000000001E-3</v>
      </c>
    </row>
    <row r="174" spans="1:104" ht="15" x14ac:dyDescent="0.25">
      <c r="A174" s="247">
        <v>166</v>
      </c>
      <c r="B174" s="247" t="s">
        <v>1289</v>
      </c>
      <c r="C174" s="252" t="s">
        <v>1290</v>
      </c>
      <c r="D174" s="251" t="s">
        <v>896</v>
      </c>
      <c r="E174" s="251">
        <v>450</v>
      </c>
      <c r="F174" s="1"/>
      <c r="G174" s="255">
        <f t="shared" si="20"/>
        <v>0</v>
      </c>
      <c r="H174" s="449"/>
      <c r="I174" s="449"/>
      <c r="J174" s="449"/>
      <c r="O174" s="455">
        <v>2</v>
      </c>
      <c r="AA174" s="448">
        <v>12</v>
      </c>
      <c r="AB174" s="448">
        <v>1</v>
      </c>
      <c r="AC174" s="448">
        <v>60</v>
      </c>
      <c r="AZ174" s="448">
        <v>3</v>
      </c>
      <c r="BA174" s="448">
        <f>IF(AZ174=1,G174,0)</f>
        <v>0</v>
      </c>
      <c r="BB174" s="448">
        <f>IF(AZ174=2,G174,0)</f>
        <v>0</v>
      </c>
      <c r="BC174" s="448">
        <f>IF(AZ174=3,G174,0)</f>
        <v>0</v>
      </c>
      <c r="BD174" s="448">
        <f>IF(AZ174=4,G174,0)</f>
        <v>0</v>
      </c>
      <c r="BE174" s="448">
        <f>IF(AZ174=5,G174,0)</f>
        <v>0</v>
      </c>
      <c r="BF174" s="456"/>
      <c r="CZ174" s="448">
        <v>1.2999999999999999E-4</v>
      </c>
    </row>
    <row r="175" spans="1:104" ht="30" x14ac:dyDescent="0.25">
      <c r="A175" s="247">
        <v>167</v>
      </c>
      <c r="B175" s="247" t="s">
        <v>1291</v>
      </c>
      <c r="C175" s="252" t="s">
        <v>1292</v>
      </c>
      <c r="D175" s="251" t="s">
        <v>896</v>
      </c>
      <c r="E175" s="251">
        <v>300</v>
      </c>
      <c r="F175" s="1"/>
      <c r="G175" s="255">
        <f t="shared" si="20"/>
        <v>0</v>
      </c>
      <c r="H175" s="449"/>
      <c r="I175" s="449"/>
      <c r="J175" s="449"/>
      <c r="O175" s="455">
        <v>2</v>
      </c>
      <c r="AA175" s="448">
        <v>12</v>
      </c>
      <c r="AB175" s="448">
        <v>1</v>
      </c>
      <c r="AC175" s="448">
        <v>62</v>
      </c>
      <c r="AZ175" s="448">
        <v>3</v>
      </c>
      <c r="BA175" s="448">
        <f>IF(AZ175=1,G175,0)</f>
        <v>0</v>
      </c>
      <c r="BB175" s="448">
        <f>IF(AZ175=2,G175,0)</f>
        <v>0</v>
      </c>
      <c r="BC175" s="448">
        <f>IF(AZ175=3,G175,0)</f>
        <v>0</v>
      </c>
      <c r="BD175" s="448">
        <f>IF(AZ175=4,G175,0)</f>
        <v>0</v>
      </c>
      <c r="BE175" s="448">
        <f>IF(AZ175=5,G175,0)</f>
        <v>0</v>
      </c>
      <c r="BF175" s="456"/>
      <c r="CZ175" s="448">
        <v>1E-4</v>
      </c>
    </row>
    <row r="176" spans="1:104" ht="15" x14ac:dyDescent="0.25">
      <c r="A176" s="247">
        <v>168</v>
      </c>
      <c r="B176" s="247" t="s">
        <v>1293</v>
      </c>
      <c r="C176" s="252" t="s">
        <v>1294</v>
      </c>
      <c r="D176" s="251" t="s">
        <v>890</v>
      </c>
      <c r="E176" s="251">
        <v>45</v>
      </c>
      <c r="F176" s="1"/>
      <c r="G176" s="255">
        <f t="shared" si="20"/>
        <v>0</v>
      </c>
      <c r="H176" s="449"/>
      <c r="O176" s="455">
        <v>2</v>
      </c>
      <c r="AA176" s="448">
        <v>12</v>
      </c>
      <c r="AB176" s="448">
        <v>1</v>
      </c>
      <c r="AC176" s="448">
        <v>64</v>
      </c>
      <c r="AZ176" s="448">
        <v>3</v>
      </c>
      <c r="BA176" s="448">
        <f t="shared" ref="BA176:BA195" si="27">IF(AZ176=1,G176,0)</f>
        <v>0</v>
      </c>
      <c r="BB176" s="448">
        <f t="shared" ref="BB176:BB195" si="28">IF(AZ176=2,G176,0)</f>
        <v>0</v>
      </c>
      <c r="BC176" s="448">
        <f t="shared" ref="BC176:BC195" si="29">IF(AZ176=3,G176,0)</f>
        <v>0</v>
      </c>
      <c r="BD176" s="448">
        <f t="shared" ref="BD176:BD195" si="30">IF(AZ176=4,G176,0)</f>
        <v>0</v>
      </c>
      <c r="BE176" s="448">
        <f t="shared" ref="BE176:BE195" si="31">IF(AZ176=5,G176,0)</f>
        <v>0</v>
      </c>
      <c r="BF176" s="456"/>
      <c r="CZ176" s="448">
        <v>3.2000000000000002E-3</v>
      </c>
    </row>
    <row r="177" spans="1:104" ht="15" x14ac:dyDescent="0.25">
      <c r="A177" s="247">
        <v>169</v>
      </c>
      <c r="B177" s="247" t="s">
        <v>1295</v>
      </c>
      <c r="C177" s="252" t="s">
        <v>1296</v>
      </c>
      <c r="D177" s="251" t="s">
        <v>897</v>
      </c>
      <c r="E177" s="251">
        <v>45</v>
      </c>
      <c r="F177" s="1"/>
      <c r="G177" s="255">
        <f t="shared" si="20"/>
        <v>0</v>
      </c>
      <c r="H177" s="449"/>
      <c r="O177" s="455">
        <v>2</v>
      </c>
      <c r="AA177" s="448">
        <v>12</v>
      </c>
      <c r="AB177" s="448">
        <v>0</v>
      </c>
      <c r="AC177" s="448">
        <v>65</v>
      </c>
      <c r="AZ177" s="448">
        <v>4</v>
      </c>
      <c r="BA177" s="448">
        <f t="shared" si="27"/>
        <v>0</v>
      </c>
      <c r="BB177" s="448">
        <f t="shared" si="28"/>
        <v>0</v>
      </c>
      <c r="BC177" s="448">
        <f t="shared" si="29"/>
        <v>0</v>
      </c>
      <c r="BD177" s="448">
        <f t="shared" si="30"/>
        <v>0</v>
      </c>
      <c r="BE177" s="448">
        <f t="shared" si="31"/>
        <v>0</v>
      </c>
      <c r="BF177" s="456"/>
      <c r="CZ177" s="448">
        <v>0</v>
      </c>
    </row>
    <row r="178" spans="1:104" ht="15" x14ac:dyDescent="0.25">
      <c r="A178" s="247">
        <v>170</v>
      </c>
      <c r="B178" s="247"/>
      <c r="C178" s="252" t="s">
        <v>1297</v>
      </c>
      <c r="D178" s="251" t="s">
        <v>897</v>
      </c>
      <c r="E178" s="251">
        <v>125</v>
      </c>
      <c r="F178" s="1"/>
      <c r="G178" s="255">
        <f t="shared" si="20"/>
        <v>0</v>
      </c>
      <c r="H178" s="449"/>
      <c r="O178" s="455">
        <v>2</v>
      </c>
      <c r="AA178" s="448">
        <v>12</v>
      </c>
      <c r="AB178" s="448">
        <v>0</v>
      </c>
      <c r="AC178" s="448">
        <v>76</v>
      </c>
      <c r="AZ178" s="448">
        <v>3</v>
      </c>
      <c r="BA178" s="448">
        <f t="shared" si="27"/>
        <v>0</v>
      </c>
      <c r="BB178" s="448">
        <f t="shared" si="28"/>
        <v>0</v>
      </c>
      <c r="BC178" s="448">
        <f t="shared" si="29"/>
        <v>0</v>
      </c>
      <c r="BD178" s="448">
        <f t="shared" si="30"/>
        <v>0</v>
      </c>
      <c r="BE178" s="448">
        <f t="shared" si="31"/>
        <v>0</v>
      </c>
      <c r="BF178" s="456"/>
      <c r="CZ178" s="448">
        <v>0</v>
      </c>
    </row>
    <row r="179" spans="1:104" ht="30" x14ac:dyDescent="0.25">
      <c r="A179" s="247">
        <v>171</v>
      </c>
      <c r="B179" s="247" t="s">
        <v>1298</v>
      </c>
      <c r="C179" s="252" t="s">
        <v>1299</v>
      </c>
      <c r="D179" s="251" t="s">
        <v>897</v>
      </c>
      <c r="E179" s="251">
        <v>125</v>
      </c>
      <c r="F179" s="1"/>
      <c r="G179" s="255">
        <f t="shared" si="20"/>
        <v>0</v>
      </c>
      <c r="H179" s="449"/>
      <c r="O179" s="455">
        <v>2</v>
      </c>
      <c r="AA179" s="448">
        <v>12</v>
      </c>
      <c r="AB179" s="448">
        <v>0</v>
      </c>
      <c r="AC179" s="448">
        <v>77</v>
      </c>
      <c r="AZ179" s="448">
        <v>4</v>
      </c>
      <c r="BA179" s="448">
        <f t="shared" si="27"/>
        <v>0</v>
      </c>
      <c r="BB179" s="448">
        <f t="shared" si="28"/>
        <v>0</v>
      </c>
      <c r="BC179" s="448">
        <f t="shared" si="29"/>
        <v>0</v>
      </c>
      <c r="BD179" s="448">
        <f t="shared" si="30"/>
        <v>0</v>
      </c>
      <c r="BE179" s="448">
        <f t="shared" si="31"/>
        <v>0</v>
      </c>
      <c r="BF179" s="456"/>
      <c r="CZ179" s="448">
        <v>0</v>
      </c>
    </row>
    <row r="180" spans="1:104" ht="15" x14ac:dyDescent="0.25">
      <c r="A180" s="247">
        <v>172</v>
      </c>
      <c r="B180" s="247"/>
      <c r="C180" s="252" t="s">
        <v>1300</v>
      </c>
      <c r="D180" s="251" t="s">
        <v>896</v>
      </c>
      <c r="E180" s="251">
        <v>4</v>
      </c>
      <c r="F180" s="1"/>
      <c r="G180" s="255">
        <f t="shared" si="20"/>
        <v>0</v>
      </c>
      <c r="H180" s="449"/>
      <c r="O180" s="455">
        <v>2</v>
      </c>
      <c r="AA180" s="448">
        <v>12</v>
      </c>
      <c r="AB180" s="448">
        <v>0</v>
      </c>
      <c r="AC180" s="448">
        <v>78</v>
      </c>
      <c r="AZ180" s="448">
        <v>3</v>
      </c>
      <c r="BA180" s="448">
        <f t="shared" si="27"/>
        <v>0</v>
      </c>
      <c r="BB180" s="448">
        <f t="shared" si="28"/>
        <v>0</v>
      </c>
      <c r="BC180" s="448">
        <f t="shared" si="29"/>
        <v>0</v>
      </c>
      <c r="BD180" s="448">
        <f t="shared" si="30"/>
        <v>0</v>
      </c>
      <c r="BE180" s="448">
        <f t="shared" si="31"/>
        <v>0</v>
      </c>
      <c r="BF180" s="456"/>
      <c r="CZ180" s="448">
        <v>0</v>
      </c>
    </row>
    <row r="181" spans="1:104" ht="15" x14ac:dyDescent="0.25">
      <c r="A181" s="247">
        <v>173</v>
      </c>
      <c r="B181" s="247" t="s">
        <v>1301</v>
      </c>
      <c r="C181" s="252" t="s">
        <v>1302</v>
      </c>
      <c r="D181" s="251" t="s">
        <v>896</v>
      </c>
      <c r="E181" s="251">
        <v>3</v>
      </c>
      <c r="F181" s="1"/>
      <c r="G181" s="255">
        <f t="shared" si="20"/>
        <v>0</v>
      </c>
      <c r="H181" s="449"/>
      <c r="O181" s="455">
        <v>2</v>
      </c>
      <c r="AA181" s="448">
        <v>12</v>
      </c>
      <c r="AB181" s="448">
        <v>0</v>
      </c>
      <c r="AC181" s="448">
        <v>86</v>
      </c>
      <c r="AZ181" s="448">
        <v>3</v>
      </c>
      <c r="BA181" s="448">
        <f t="shared" si="27"/>
        <v>0</v>
      </c>
      <c r="BB181" s="448">
        <f t="shared" si="28"/>
        <v>0</v>
      </c>
      <c r="BC181" s="448">
        <f t="shared" si="29"/>
        <v>0</v>
      </c>
      <c r="BD181" s="448">
        <f t="shared" si="30"/>
        <v>0</v>
      </c>
      <c r="BE181" s="448">
        <f t="shared" si="31"/>
        <v>0</v>
      </c>
      <c r="BF181" s="456"/>
      <c r="CZ181" s="448">
        <v>1.2999999999999999E-4</v>
      </c>
    </row>
    <row r="182" spans="1:104" ht="15" x14ac:dyDescent="0.25">
      <c r="A182" s="247">
        <v>174</v>
      </c>
      <c r="B182" s="247" t="s">
        <v>1303</v>
      </c>
      <c r="C182" s="252" t="s">
        <v>1304</v>
      </c>
      <c r="D182" s="251" t="s">
        <v>896</v>
      </c>
      <c r="E182" s="251">
        <v>30</v>
      </c>
      <c r="F182" s="1"/>
      <c r="G182" s="255">
        <f t="shared" si="20"/>
        <v>0</v>
      </c>
      <c r="H182" s="449"/>
      <c r="O182" s="455">
        <v>2</v>
      </c>
      <c r="AA182" s="448">
        <v>12</v>
      </c>
      <c r="AB182" s="448">
        <v>0</v>
      </c>
      <c r="AC182" s="448">
        <v>87</v>
      </c>
      <c r="AZ182" s="448">
        <v>3</v>
      </c>
      <c r="BA182" s="448">
        <f t="shared" si="27"/>
        <v>0</v>
      </c>
      <c r="BB182" s="448">
        <f t="shared" si="28"/>
        <v>0</v>
      </c>
      <c r="BC182" s="448">
        <f t="shared" si="29"/>
        <v>0</v>
      </c>
      <c r="BD182" s="448">
        <f t="shared" si="30"/>
        <v>0</v>
      </c>
      <c r="BE182" s="448">
        <f t="shared" si="31"/>
        <v>0</v>
      </c>
      <c r="BF182" s="456"/>
      <c r="CZ182" s="448">
        <v>0</v>
      </c>
    </row>
    <row r="183" spans="1:104" ht="30" x14ac:dyDescent="0.25">
      <c r="A183" s="247">
        <v>175</v>
      </c>
      <c r="B183" s="247" t="s">
        <v>1305</v>
      </c>
      <c r="C183" s="252" t="s">
        <v>1306</v>
      </c>
      <c r="D183" s="251" t="s">
        <v>896</v>
      </c>
      <c r="E183" s="251">
        <v>10</v>
      </c>
      <c r="F183" s="1"/>
      <c r="G183" s="255">
        <f t="shared" si="20"/>
        <v>0</v>
      </c>
      <c r="H183" s="449"/>
      <c r="O183" s="455">
        <v>2</v>
      </c>
      <c r="AA183" s="448">
        <v>12</v>
      </c>
      <c r="AB183" s="448">
        <v>0</v>
      </c>
      <c r="AC183" s="448">
        <v>88</v>
      </c>
      <c r="AZ183" s="448">
        <v>3</v>
      </c>
      <c r="BA183" s="448">
        <f t="shared" si="27"/>
        <v>0</v>
      </c>
      <c r="BB183" s="448">
        <f t="shared" si="28"/>
        <v>0</v>
      </c>
      <c r="BC183" s="448">
        <f t="shared" si="29"/>
        <v>0</v>
      </c>
      <c r="BD183" s="448">
        <f t="shared" si="30"/>
        <v>0</v>
      </c>
      <c r="BE183" s="448">
        <f t="shared" si="31"/>
        <v>0</v>
      </c>
      <c r="BF183" s="456"/>
      <c r="CZ183" s="448">
        <v>0</v>
      </c>
    </row>
    <row r="184" spans="1:104" ht="15" x14ac:dyDescent="0.25">
      <c r="A184" s="247">
        <v>176</v>
      </c>
      <c r="B184" s="247" t="s">
        <v>1307</v>
      </c>
      <c r="C184" s="252" t="s">
        <v>1308</v>
      </c>
      <c r="D184" s="251" t="s">
        <v>896</v>
      </c>
      <c r="E184" s="251">
        <v>20</v>
      </c>
      <c r="F184" s="1"/>
      <c r="G184" s="255">
        <f t="shared" si="20"/>
        <v>0</v>
      </c>
      <c r="H184" s="449"/>
      <c r="O184" s="455">
        <v>2</v>
      </c>
      <c r="AA184" s="448">
        <v>12</v>
      </c>
      <c r="AB184" s="448">
        <v>0</v>
      </c>
      <c r="AC184" s="448">
        <v>90</v>
      </c>
      <c r="AZ184" s="448">
        <v>3</v>
      </c>
      <c r="BA184" s="448">
        <f t="shared" si="27"/>
        <v>0</v>
      </c>
      <c r="BB184" s="448">
        <f t="shared" si="28"/>
        <v>0</v>
      </c>
      <c r="BC184" s="448">
        <f t="shared" si="29"/>
        <v>0</v>
      </c>
      <c r="BD184" s="448">
        <f t="shared" si="30"/>
        <v>0</v>
      </c>
      <c r="BE184" s="448">
        <f t="shared" si="31"/>
        <v>0</v>
      </c>
      <c r="BF184" s="456"/>
      <c r="CZ184" s="448">
        <v>0</v>
      </c>
    </row>
    <row r="185" spans="1:104" ht="30" x14ac:dyDescent="0.25">
      <c r="A185" s="247">
        <v>177</v>
      </c>
      <c r="B185" s="247" t="s">
        <v>1309</v>
      </c>
      <c r="C185" s="252" t="s">
        <v>1310</v>
      </c>
      <c r="D185" s="251" t="s">
        <v>896</v>
      </c>
      <c r="E185" s="251">
        <v>4</v>
      </c>
      <c r="F185" s="1"/>
      <c r="G185" s="255">
        <f t="shared" si="20"/>
        <v>0</v>
      </c>
      <c r="H185" s="449"/>
      <c r="O185" s="455">
        <v>2</v>
      </c>
      <c r="AA185" s="448">
        <v>12</v>
      </c>
      <c r="AB185" s="448">
        <v>0</v>
      </c>
      <c r="AC185" s="448">
        <v>90</v>
      </c>
      <c r="AZ185" s="448">
        <v>3</v>
      </c>
      <c r="BA185" s="448">
        <f>IF(AZ185=1,G185,0)</f>
        <v>0</v>
      </c>
      <c r="BB185" s="448">
        <f>IF(AZ185=2,G185,0)</f>
        <v>0</v>
      </c>
      <c r="BC185" s="448">
        <f>IF(AZ185=3,G185,0)</f>
        <v>0</v>
      </c>
      <c r="BD185" s="448">
        <f>IF(AZ185=4,G185,0)</f>
        <v>0</v>
      </c>
      <c r="BE185" s="448">
        <f>IF(AZ185=5,G185,0)</f>
        <v>0</v>
      </c>
      <c r="BF185" s="456"/>
      <c r="CZ185" s="448">
        <v>0</v>
      </c>
    </row>
    <row r="186" spans="1:104" ht="15" x14ac:dyDescent="0.25">
      <c r="A186" s="247">
        <v>178</v>
      </c>
      <c r="B186" s="247" t="s">
        <v>1311</v>
      </c>
      <c r="C186" s="252" t="s">
        <v>1312</v>
      </c>
      <c r="D186" s="251" t="s">
        <v>896</v>
      </c>
      <c r="E186" s="251">
        <v>6</v>
      </c>
      <c r="F186" s="1"/>
      <c r="G186" s="255">
        <f t="shared" si="20"/>
        <v>0</v>
      </c>
      <c r="H186" s="449"/>
      <c r="O186" s="455">
        <v>2</v>
      </c>
      <c r="AA186" s="448">
        <v>12</v>
      </c>
      <c r="AB186" s="448">
        <v>0</v>
      </c>
      <c r="AC186" s="448">
        <v>91</v>
      </c>
      <c r="AZ186" s="448">
        <v>3</v>
      </c>
      <c r="BA186" s="448">
        <f t="shared" si="27"/>
        <v>0</v>
      </c>
      <c r="BB186" s="448">
        <f t="shared" si="28"/>
        <v>0</v>
      </c>
      <c r="BC186" s="448">
        <f t="shared" si="29"/>
        <v>0</v>
      </c>
      <c r="BD186" s="448">
        <f t="shared" si="30"/>
        <v>0</v>
      </c>
      <c r="BE186" s="448">
        <f t="shared" si="31"/>
        <v>0</v>
      </c>
      <c r="BF186" s="456"/>
      <c r="CZ186" s="448">
        <v>0</v>
      </c>
    </row>
    <row r="187" spans="1:104" ht="15" x14ac:dyDescent="0.25">
      <c r="A187" s="247">
        <v>179</v>
      </c>
      <c r="B187" s="247" t="s">
        <v>1313</v>
      </c>
      <c r="C187" s="252" t="s">
        <v>1314</v>
      </c>
      <c r="D187" s="251" t="s">
        <v>896</v>
      </c>
      <c r="E187" s="251">
        <v>10</v>
      </c>
      <c r="F187" s="1"/>
      <c r="G187" s="255">
        <f>E187*F187</f>
        <v>0</v>
      </c>
      <c r="H187" s="449"/>
      <c r="O187" s="455">
        <v>2</v>
      </c>
      <c r="AA187" s="448">
        <v>12</v>
      </c>
      <c r="AB187" s="448">
        <v>0</v>
      </c>
      <c r="AC187" s="448">
        <v>92</v>
      </c>
      <c r="AZ187" s="448">
        <v>3</v>
      </c>
      <c r="BA187" s="448">
        <f>IF(AZ187=1,G187,0)</f>
        <v>0</v>
      </c>
      <c r="BB187" s="448">
        <f>IF(AZ187=2,G187,0)</f>
        <v>0</v>
      </c>
      <c r="BC187" s="448">
        <f>IF(AZ187=3,G187,0)</f>
        <v>0</v>
      </c>
      <c r="BD187" s="448">
        <f>IF(AZ187=4,G187,0)</f>
        <v>0</v>
      </c>
      <c r="BE187" s="448">
        <f>IF(AZ187=5,G187,0)</f>
        <v>0</v>
      </c>
      <c r="BF187" s="456"/>
      <c r="CZ187" s="448">
        <v>0</v>
      </c>
    </row>
    <row r="188" spans="1:104" ht="15" x14ac:dyDescent="0.25">
      <c r="A188" s="247">
        <v>180</v>
      </c>
      <c r="B188" s="247"/>
      <c r="C188" s="252" t="s">
        <v>1315</v>
      </c>
      <c r="D188" s="251" t="s">
        <v>896</v>
      </c>
      <c r="E188" s="251">
        <v>25</v>
      </c>
      <c r="F188" s="1"/>
      <c r="G188" s="255">
        <f t="shared" si="20"/>
        <v>0</v>
      </c>
      <c r="H188" s="449"/>
      <c r="O188" s="455">
        <v>2</v>
      </c>
      <c r="AA188" s="448">
        <v>12</v>
      </c>
      <c r="AB188" s="448">
        <v>0</v>
      </c>
      <c r="AC188" s="448">
        <v>92</v>
      </c>
      <c r="AZ188" s="448">
        <v>3</v>
      </c>
      <c r="BA188" s="448">
        <f t="shared" si="27"/>
        <v>0</v>
      </c>
      <c r="BB188" s="448">
        <f t="shared" si="28"/>
        <v>0</v>
      </c>
      <c r="BC188" s="448">
        <f t="shared" si="29"/>
        <v>0</v>
      </c>
      <c r="BD188" s="448">
        <f t="shared" si="30"/>
        <v>0</v>
      </c>
      <c r="BE188" s="448">
        <f t="shared" si="31"/>
        <v>0</v>
      </c>
      <c r="BF188" s="456"/>
      <c r="CZ188" s="448">
        <v>0</v>
      </c>
    </row>
    <row r="189" spans="1:104" ht="30" x14ac:dyDescent="0.25">
      <c r="A189" s="247">
        <v>181</v>
      </c>
      <c r="B189" s="247" t="s">
        <v>1316</v>
      </c>
      <c r="C189" s="252" t="s">
        <v>1317</v>
      </c>
      <c r="D189" s="251" t="s">
        <v>896</v>
      </c>
      <c r="E189" s="251">
        <v>75</v>
      </c>
      <c r="F189" s="1"/>
      <c r="G189" s="255">
        <f t="shared" si="20"/>
        <v>0</v>
      </c>
      <c r="H189" s="449"/>
      <c r="O189" s="455">
        <v>2</v>
      </c>
      <c r="AA189" s="448">
        <v>12</v>
      </c>
      <c r="AB189" s="448">
        <v>0</v>
      </c>
      <c r="AC189" s="448">
        <v>93</v>
      </c>
      <c r="AZ189" s="448">
        <v>4</v>
      </c>
      <c r="BA189" s="448">
        <f t="shared" si="27"/>
        <v>0</v>
      </c>
      <c r="BB189" s="448">
        <f t="shared" si="28"/>
        <v>0</v>
      </c>
      <c r="BC189" s="448">
        <f t="shared" si="29"/>
        <v>0</v>
      </c>
      <c r="BD189" s="448">
        <f t="shared" si="30"/>
        <v>0</v>
      </c>
      <c r="BE189" s="448">
        <f t="shared" si="31"/>
        <v>0</v>
      </c>
      <c r="BF189" s="456"/>
      <c r="CZ189" s="448">
        <v>0</v>
      </c>
    </row>
    <row r="190" spans="1:104" ht="30" x14ac:dyDescent="0.25">
      <c r="A190" s="247">
        <v>182</v>
      </c>
      <c r="B190" s="247" t="s">
        <v>1318</v>
      </c>
      <c r="C190" s="252" t="s">
        <v>1319</v>
      </c>
      <c r="D190" s="251" t="s">
        <v>896</v>
      </c>
      <c r="E190" s="251">
        <v>10</v>
      </c>
      <c r="F190" s="1"/>
      <c r="G190" s="255">
        <f t="shared" si="20"/>
        <v>0</v>
      </c>
      <c r="H190" s="449"/>
      <c r="O190" s="455">
        <v>2</v>
      </c>
      <c r="AA190" s="448">
        <v>12</v>
      </c>
      <c r="AB190" s="448">
        <v>0</v>
      </c>
      <c r="AC190" s="448">
        <v>94</v>
      </c>
      <c r="AZ190" s="448">
        <v>4</v>
      </c>
      <c r="BA190" s="448">
        <f t="shared" si="27"/>
        <v>0</v>
      </c>
      <c r="BB190" s="448">
        <f t="shared" si="28"/>
        <v>0</v>
      </c>
      <c r="BC190" s="448">
        <f t="shared" si="29"/>
        <v>0</v>
      </c>
      <c r="BD190" s="448">
        <f t="shared" si="30"/>
        <v>0</v>
      </c>
      <c r="BE190" s="448">
        <f t="shared" si="31"/>
        <v>0</v>
      </c>
      <c r="BF190" s="456"/>
      <c r="CZ190" s="448">
        <v>0</v>
      </c>
    </row>
    <row r="191" spans="1:104" ht="15" x14ac:dyDescent="0.25">
      <c r="A191" s="247">
        <v>183</v>
      </c>
      <c r="B191" s="247"/>
      <c r="C191" s="252" t="s">
        <v>1320</v>
      </c>
      <c r="D191" s="251" t="s">
        <v>896</v>
      </c>
      <c r="E191" s="251">
        <v>3</v>
      </c>
      <c r="F191" s="1"/>
      <c r="G191" s="255">
        <f t="shared" si="20"/>
        <v>0</v>
      </c>
      <c r="H191" s="449"/>
      <c r="O191" s="455">
        <v>2</v>
      </c>
      <c r="AA191" s="448">
        <v>12</v>
      </c>
      <c r="AB191" s="448">
        <v>0</v>
      </c>
      <c r="AC191" s="448">
        <v>92</v>
      </c>
      <c r="AZ191" s="448">
        <v>3</v>
      </c>
      <c r="BA191" s="448">
        <f>IF(AZ191=1,G191,0)</f>
        <v>0</v>
      </c>
      <c r="BB191" s="448">
        <f>IF(AZ191=2,G191,0)</f>
        <v>0</v>
      </c>
      <c r="BC191" s="448">
        <f>IF(AZ191=3,G191,0)</f>
        <v>0</v>
      </c>
      <c r="BD191" s="448">
        <f>IF(AZ191=4,G191,0)</f>
        <v>0</v>
      </c>
      <c r="BE191" s="448">
        <f>IF(AZ191=5,G191,0)</f>
        <v>0</v>
      </c>
      <c r="BF191" s="456"/>
      <c r="CZ191" s="448">
        <v>0</v>
      </c>
    </row>
    <row r="192" spans="1:104" ht="30" x14ac:dyDescent="0.25">
      <c r="A192" s="247">
        <v>184</v>
      </c>
      <c r="B192" s="247" t="s">
        <v>1321</v>
      </c>
      <c r="C192" s="252" t="s">
        <v>1322</v>
      </c>
      <c r="D192" s="251" t="s">
        <v>896</v>
      </c>
      <c r="E192" s="251">
        <v>3</v>
      </c>
      <c r="F192" s="1"/>
      <c r="G192" s="255">
        <f t="shared" si="20"/>
        <v>0</v>
      </c>
      <c r="H192" s="449"/>
      <c r="O192" s="455">
        <v>2</v>
      </c>
      <c r="AA192" s="448">
        <v>12</v>
      </c>
      <c r="AB192" s="448">
        <v>0</v>
      </c>
      <c r="AC192" s="448">
        <v>94</v>
      </c>
      <c r="AZ192" s="448">
        <v>4</v>
      </c>
      <c r="BA192" s="448">
        <f>IF(AZ192=1,G192,0)</f>
        <v>0</v>
      </c>
      <c r="BB192" s="448">
        <f>IF(AZ192=2,G192,0)</f>
        <v>0</v>
      </c>
      <c r="BC192" s="448">
        <f>IF(AZ192=3,G192,0)</f>
        <v>0</v>
      </c>
      <c r="BD192" s="448">
        <f>IF(AZ192=4,G192,0)</f>
        <v>0</v>
      </c>
      <c r="BE192" s="448">
        <f>IF(AZ192=5,G192,0)</f>
        <v>0</v>
      </c>
      <c r="BF192" s="456"/>
      <c r="CZ192" s="448">
        <v>0</v>
      </c>
    </row>
    <row r="193" spans="1:104" ht="15" x14ac:dyDescent="0.25">
      <c r="A193" s="247">
        <v>185</v>
      </c>
      <c r="B193" s="247" t="s">
        <v>1323</v>
      </c>
      <c r="C193" s="252" t="s">
        <v>1324</v>
      </c>
      <c r="D193" s="251" t="s">
        <v>896</v>
      </c>
      <c r="E193" s="251">
        <v>3</v>
      </c>
      <c r="F193" s="1"/>
      <c r="G193" s="255">
        <f t="shared" si="20"/>
        <v>0</v>
      </c>
      <c r="H193" s="449"/>
      <c r="O193" s="455">
        <v>2</v>
      </c>
      <c r="AA193" s="448">
        <v>12</v>
      </c>
      <c r="AB193" s="448">
        <v>0</v>
      </c>
      <c r="AC193" s="448">
        <v>97</v>
      </c>
      <c r="AZ193" s="448">
        <v>3</v>
      </c>
      <c r="BA193" s="448">
        <f t="shared" si="27"/>
        <v>0</v>
      </c>
      <c r="BB193" s="448">
        <f t="shared" si="28"/>
        <v>0</v>
      </c>
      <c r="BC193" s="448">
        <f t="shared" si="29"/>
        <v>0</v>
      </c>
      <c r="BD193" s="448">
        <f t="shared" si="30"/>
        <v>0</v>
      </c>
      <c r="BE193" s="448">
        <f t="shared" si="31"/>
        <v>0</v>
      </c>
      <c r="BF193" s="456"/>
      <c r="CZ193" s="448">
        <v>0</v>
      </c>
    </row>
    <row r="194" spans="1:104" ht="30" x14ac:dyDescent="0.25">
      <c r="A194" s="247">
        <v>186</v>
      </c>
      <c r="B194" s="247" t="s">
        <v>1325</v>
      </c>
      <c r="C194" s="252" t="s">
        <v>1326</v>
      </c>
      <c r="D194" s="251" t="s">
        <v>896</v>
      </c>
      <c r="E194" s="251">
        <v>3</v>
      </c>
      <c r="F194" s="1"/>
      <c r="G194" s="255">
        <f t="shared" si="20"/>
        <v>0</v>
      </c>
      <c r="H194" s="449"/>
      <c r="O194" s="455">
        <v>2</v>
      </c>
      <c r="AA194" s="448">
        <v>12</v>
      </c>
      <c r="AB194" s="448">
        <v>0</v>
      </c>
      <c r="AC194" s="448">
        <v>98</v>
      </c>
      <c r="AZ194" s="448">
        <v>4</v>
      </c>
      <c r="BA194" s="448">
        <f t="shared" si="27"/>
        <v>0</v>
      </c>
      <c r="BB194" s="448">
        <f t="shared" si="28"/>
        <v>0</v>
      </c>
      <c r="BC194" s="448">
        <f t="shared" si="29"/>
        <v>0</v>
      </c>
      <c r="BD194" s="448">
        <f t="shared" si="30"/>
        <v>0</v>
      </c>
      <c r="BE194" s="448">
        <f t="shared" si="31"/>
        <v>0</v>
      </c>
      <c r="BF194" s="456"/>
      <c r="CZ194" s="448">
        <v>0</v>
      </c>
    </row>
    <row r="195" spans="1:104" ht="30" x14ac:dyDescent="0.25">
      <c r="A195" s="247">
        <v>187</v>
      </c>
      <c r="B195" s="247"/>
      <c r="C195" s="252" t="s">
        <v>1327</v>
      </c>
      <c r="D195" s="251" t="s">
        <v>896</v>
      </c>
      <c r="E195" s="251">
        <v>5</v>
      </c>
      <c r="F195" s="1"/>
      <c r="G195" s="255">
        <f t="shared" si="20"/>
        <v>0</v>
      </c>
      <c r="H195" s="449"/>
      <c r="O195" s="455">
        <v>2</v>
      </c>
      <c r="AA195" s="448">
        <v>12</v>
      </c>
      <c r="AB195" s="448">
        <v>0</v>
      </c>
      <c r="AC195" s="448">
        <v>99</v>
      </c>
      <c r="AZ195" s="448">
        <v>3</v>
      </c>
      <c r="BA195" s="448">
        <f t="shared" si="27"/>
        <v>0</v>
      </c>
      <c r="BB195" s="448">
        <f t="shared" si="28"/>
        <v>0</v>
      </c>
      <c r="BC195" s="448">
        <f t="shared" si="29"/>
        <v>0</v>
      </c>
      <c r="BD195" s="448">
        <f t="shared" si="30"/>
        <v>0</v>
      </c>
      <c r="BE195" s="448">
        <f t="shared" si="31"/>
        <v>0</v>
      </c>
      <c r="BF195" s="456"/>
      <c r="CZ195" s="448">
        <v>0</v>
      </c>
    </row>
    <row r="196" spans="1:104" ht="15" x14ac:dyDescent="0.25">
      <c r="A196" s="247">
        <v>188</v>
      </c>
      <c r="B196" s="247" t="s">
        <v>1328</v>
      </c>
      <c r="C196" s="252" t="s">
        <v>1329</v>
      </c>
      <c r="D196" s="251" t="s">
        <v>896</v>
      </c>
      <c r="E196" s="251">
        <v>5</v>
      </c>
      <c r="F196" s="1"/>
      <c r="G196" s="255">
        <f>E196*F196</f>
        <v>0</v>
      </c>
      <c r="H196" s="449"/>
      <c r="O196" s="455">
        <v>2</v>
      </c>
      <c r="AA196" s="448">
        <v>12</v>
      </c>
      <c r="AB196" s="448">
        <v>0</v>
      </c>
      <c r="AC196" s="448">
        <v>100</v>
      </c>
      <c r="AZ196" s="448">
        <v>4</v>
      </c>
      <c r="BA196" s="448">
        <f>IF(AZ196=1,G196,0)</f>
        <v>0</v>
      </c>
      <c r="BB196" s="448">
        <f>IF(AZ196=2,G196,0)</f>
        <v>0</v>
      </c>
      <c r="BC196" s="448">
        <f>IF(AZ196=3,G196,0)</f>
        <v>0</v>
      </c>
      <c r="BD196" s="448">
        <f>IF(AZ196=4,G196,0)</f>
        <v>0</v>
      </c>
      <c r="BE196" s="448">
        <f>IF(AZ196=5,G196,0)</f>
        <v>0</v>
      </c>
      <c r="BF196" s="456"/>
      <c r="CZ196" s="448">
        <v>0</v>
      </c>
    </row>
    <row r="197" spans="1:104" ht="15" x14ac:dyDescent="0.25">
      <c r="A197" s="247">
        <v>189</v>
      </c>
      <c r="B197" s="247"/>
      <c r="C197" s="252" t="s">
        <v>1330</v>
      </c>
      <c r="D197" s="251" t="s">
        <v>894</v>
      </c>
      <c r="E197" s="251">
        <v>75</v>
      </c>
      <c r="F197" s="1"/>
      <c r="G197" s="255">
        <f t="shared" si="20"/>
        <v>0</v>
      </c>
      <c r="H197" s="449"/>
      <c r="I197" s="449"/>
      <c r="J197" s="449"/>
      <c r="O197" s="455">
        <v>2</v>
      </c>
      <c r="AA197" s="448">
        <v>12</v>
      </c>
      <c r="AB197" s="448">
        <v>0</v>
      </c>
      <c r="AC197" s="448">
        <v>129</v>
      </c>
      <c r="AZ197" s="448">
        <v>5</v>
      </c>
      <c r="BA197" s="448">
        <f>IF(AZ197=1,G197,0)</f>
        <v>0</v>
      </c>
      <c r="BB197" s="448">
        <f>IF(AZ197=2,G197,0)</f>
        <v>0</v>
      </c>
      <c r="BC197" s="448">
        <f>IF(AZ197=3,G197,0)</f>
        <v>0</v>
      </c>
      <c r="BD197" s="448">
        <f>IF(AZ197=4,G197,0)</f>
        <v>0</v>
      </c>
      <c r="BE197" s="448">
        <f>IF(AZ197=5,G197,0)</f>
        <v>0</v>
      </c>
      <c r="BF197" s="456"/>
      <c r="CZ197" s="448">
        <v>0</v>
      </c>
    </row>
    <row r="198" spans="1:104" ht="15" x14ac:dyDescent="0.25">
      <c r="A198" s="247">
        <v>190</v>
      </c>
      <c r="B198" s="247" t="s">
        <v>1331</v>
      </c>
      <c r="C198" s="252" t="s">
        <v>1332</v>
      </c>
      <c r="D198" s="251" t="s">
        <v>894</v>
      </c>
      <c r="E198" s="251">
        <v>40</v>
      </c>
      <c r="F198" s="1"/>
      <c r="G198" s="255">
        <f t="shared" si="20"/>
        <v>0</v>
      </c>
      <c r="H198" s="449"/>
      <c r="I198" s="449"/>
      <c r="J198" s="449"/>
      <c r="O198" s="455">
        <v>2</v>
      </c>
      <c r="AA198" s="448">
        <v>12</v>
      </c>
      <c r="AB198" s="448">
        <v>0</v>
      </c>
      <c r="AC198" s="448">
        <v>129</v>
      </c>
      <c r="AZ198" s="448">
        <v>5</v>
      </c>
      <c r="BA198" s="448">
        <f>IF(AZ198=1,G198,0)</f>
        <v>0</v>
      </c>
      <c r="BB198" s="448">
        <f>IF(AZ198=2,G198,0)</f>
        <v>0</v>
      </c>
      <c r="BC198" s="448">
        <f>IF(AZ198=3,G198,0)</f>
        <v>0</v>
      </c>
      <c r="BD198" s="448">
        <f>IF(AZ198=4,G198,0)</f>
        <v>0</v>
      </c>
      <c r="BE198" s="448">
        <f>IF(AZ198=5,G198,0)</f>
        <v>0</v>
      </c>
      <c r="BF198" s="456"/>
      <c r="CZ198" s="448">
        <v>0</v>
      </c>
    </row>
    <row r="199" spans="1:104" ht="15" x14ac:dyDescent="0.25">
      <c r="A199" s="247">
        <v>191</v>
      </c>
      <c r="B199" s="247" t="s">
        <v>1333</v>
      </c>
      <c r="C199" s="252" t="s">
        <v>1334</v>
      </c>
      <c r="D199" s="251" t="s">
        <v>894</v>
      </c>
      <c r="E199" s="251">
        <v>20</v>
      </c>
      <c r="F199" s="1"/>
      <c r="G199" s="255">
        <f t="shared" si="20"/>
        <v>0</v>
      </c>
      <c r="H199" s="449"/>
      <c r="I199" s="449"/>
      <c r="J199" s="449"/>
      <c r="O199" s="455">
        <v>2</v>
      </c>
      <c r="AA199" s="448">
        <v>12</v>
      </c>
      <c r="AB199" s="448">
        <v>0</v>
      </c>
      <c r="AC199" s="448">
        <v>130</v>
      </c>
      <c r="AZ199" s="448">
        <v>5</v>
      </c>
      <c r="BA199" s="448">
        <f>IF(AZ199=1,G199,0)</f>
        <v>0</v>
      </c>
      <c r="BB199" s="448">
        <f>IF(AZ199=2,G199,0)</f>
        <v>0</v>
      </c>
      <c r="BC199" s="448">
        <f>IF(AZ199=3,G199,0)</f>
        <v>0</v>
      </c>
      <c r="BD199" s="448">
        <f>IF(AZ199=4,G199,0)</f>
        <v>0</v>
      </c>
      <c r="BE199" s="448">
        <f>IF(AZ199=5,G199,0)</f>
        <v>0</v>
      </c>
      <c r="BF199" s="456"/>
      <c r="CZ199" s="448">
        <v>1.1E-4</v>
      </c>
    </row>
    <row r="200" spans="1:104" x14ac:dyDescent="0.2">
      <c r="A200" s="472"/>
      <c r="B200" s="473" t="s">
        <v>1072</v>
      </c>
      <c r="C200" s="474" t="str">
        <f>CONCATENATE(B12," ",C12)</f>
        <v>M21 Elektromontáže</v>
      </c>
      <c r="D200" s="472"/>
      <c r="E200" s="475"/>
      <c r="F200" s="475"/>
      <c r="G200" s="476">
        <f>SUM(G13:G199)</f>
        <v>0</v>
      </c>
      <c r="O200" s="455">
        <v>4</v>
      </c>
      <c r="BA200" s="457">
        <f>SUM(BA13:BA199)</f>
        <v>0</v>
      </c>
      <c r="BB200" s="457">
        <f>SUM(BB13:BB199)</f>
        <v>0</v>
      </c>
      <c r="BC200" s="457">
        <f>SUM(BC13:BC199)</f>
        <v>0</v>
      </c>
      <c r="BD200" s="457">
        <f>SUM(BD13:BD199)</f>
        <v>0</v>
      </c>
      <c r="BE200" s="457">
        <f>SUM(BE13:BE199)</f>
        <v>0</v>
      </c>
      <c r="BF200" s="456"/>
    </row>
    <row r="201" spans="1:104" ht="14.25" x14ac:dyDescent="0.2">
      <c r="A201" s="175"/>
      <c r="B201" s="175"/>
      <c r="C201" s="257" t="s">
        <v>618</v>
      </c>
      <c r="D201" s="175"/>
      <c r="E201" s="175"/>
      <c r="F201" s="175"/>
      <c r="G201" s="258">
        <f>G200+G11</f>
        <v>0</v>
      </c>
      <c r="BF201" s="456"/>
    </row>
    <row r="202" spans="1:104" x14ac:dyDescent="0.2">
      <c r="E202" s="448"/>
      <c r="BF202" s="456"/>
    </row>
    <row r="203" spans="1:104" x14ac:dyDescent="0.2">
      <c r="E203" s="448"/>
      <c r="BF203" s="456"/>
    </row>
    <row r="204" spans="1:104" ht="15.75" x14ac:dyDescent="0.25">
      <c r="A204" s="913" t="s">
        <v>1051</v>
      </c>
      <c r="B204" s="913"/>
      <c r="C204" s="913"/>
      <c r="D204" s="913"/>
      <c r="E204" s="913"/>
      <c r="F204" s="913"/>
      <c r="G204" s="913"/>
      <c r="BF204" s="456"/>
    </row>
    <row r="205" spans="1:104" ht="13.5" thickBot="1" x14ac:dyDescent="0.25">
      <c r="A205" s="449"/>
      <c r="B205" s="450"/>
      <c r="C205" s="451"/>
      <c r="D205" s="451"/>
      <c r="E205" s="452"/>
      <c r="F205" s="451"/>
      <c r="G205" s="451"/>
      <c r="BF205" s="456"/>
    </row>
    <row r="206" spans="1:104" ht="13.5" thickTop="1" x14ac:dyDescent="0.2">
      <c r="A206" s="907" t="s">
        <v>1052</v>
      </c>
      <c r="B206" s="908"/>
      <c r="C206" s="462" t="s">
        <v>1355</v>
      </c>
      <c r="D206" s="462">
        <v>2</v>
      </c>
      <c r="E206" s="463"/>
      <c r="F206" s="464"/>
      <c r="G206" s="465"/>
      <c r="BF206" s="456"/>
    </row>
    <row r="207" spans="1:104" ht="13.5" thickBot="1" x14ac:dyDescent="0.25">
      <c r="A207" s="909" t="s">
        <v>1053</v>
      </c>
      <c r="B207" s="910"/>
      <c r="C207" s="466" t="s">
        <v>1356</v>
      </c>
      <c r="D207" s="466"/>
      <c r="E207" s="911"/>
      <c r="F207" s="911"/>
      <c r="G207" s="912"/>
      <c r="BF207" s="456"/>
    </row>
    <row r="208" spans="1:104" ht="13.5" thickTop="1" x14ac:dyDescent="0.2">
      <c r="A208" s="468" t="s">
        <v>1054</v>
      </c>
      <c r="B208" s="469" t="s">
        <v>1055</v>
      </c>
      <c r="C208" s="469" t="s">
        <v>1056</v>
      </c>
      <c r="D208" s="469" t="s">
        <v>1057</v>
      </c>
      <c r="E208" s="470" t="s">
        <v>1058</v>
      </c>
      <c r="F208" s="469" t="s">
        <v>1059</v>
      </c>
      <c r="G208" s="471" t="s">
        <v>1060</v>
      </c>
      <c r="BF208" s="456"/>
    </row>
    <row r="209" spans="1:58" ht="15.75" x14ac:dyDescent="0.25">
      <c r="A209" s="249" t="s">
        <v>1061</v>
      </c>
      <c r="B209" s="250" t="s">
        <v>1062</v>
      </c>
      <c r="C209" s="267" t="s">
        <v>1063</v>
      </c>
      <c r="D209" s="251"/>
      <c r="E209" s="247"/>
      <c r="F209" s="266"/>
      <c r="G209" s="266"/>
      <c r="BF209" s="456"/>
    </row>
    <row r="210" spans="1:58" ht="30" x14ac:dyDescent="0.25">
      <c r="A210" s="247">
        <v>1</v>
      </c>
      <c r="B210" s="247" t="s">
        <v>1064</v>
      </c>
      <c r="C210" s="252" t="s">
        <v>1065</v>
      </c>
      <c r="D210" s="251" t="s">
        <v>896</v>
      </c>
      <c r="E210" s="251">
        <v>10</v>
      </c>
      <c r="F210" s="1"/>
      <c r="G210" s="255">
        <f>E210*F210</f>
        <v>0</v>
      </c>
      <c r="BF210" s="456"/>
    </row>
    <row r="211" spans="1:58" ht="30" x14ac:dyDescent="0.25">
      <c r="A211" s="247">
        <v>2</v>
      </c>
      <c r="B211" s="247" t="s">
        <v>1066</v>
      </c>
      <c r="C211" s="252" t="s">
        <v>1067</v>
      </c>
      <c r="D211" s="251" t="s">
        <v>897</v>
      </c>
      <c r="E211" s="251">
        <v>80</v>
      </c>
      <c r="F211" s="1"/>
      <c r="G211" s="255">
        <f>E211*F211</f>
        <v>0</v>
      </c>
      <c r="BF211" s="456"/>
    </row>
    <row r="212" spans="1:58" ht="15" x14ac:dyDescent="0.25">
      <c r="A212" s="247"/>
      <c r="B212" s="247"/>
      <c r="C212" s="252"/>
      <c r="D212" s="251"/>
      <c r="E212" s="251"/>
      <c r="F212" s="1"/>
      <c r="G212" s="255"/>
      <c r="BF212" s="456"/>
    </row>
    <row r="213" spans="1:58" ht="30" x14ac:dyDescent="0.25">
      <c r="A213" s="247">
        <v>4</v>
      </c>
      <c r="B213" s="247" t="s">
        <v>1070</v>
      </c>
      <c r="C213" s="252" t="s">
        <v>1071</v>
      </c>
      <c r="D213" s="251" t="s">
        <v>562</v>
      </c>
      <c r="E213" s="251">
        <v>30</v>
      </c>
      <c r="F213" s="1"/>
      <c r="G213" s="255">
        <f>E213*F213</f>
        <v>0</v>
      </c>
      <c r="BF213" s="456"/>
    </row>
    <row r="214" spans="1:58" x14ac:dyDescent="0.2">
      <c r="A214" s="472"/>
      <c r="B214" s="473" t="s">
        <v>1072</v>
      </c>
      <c r="C214" s="474" t="str">
        <f>CONCATENATE(B209," ",C209)</f>
        <v>97 Prorážení otvorů</v>
      </c>
      <c r="D214" s="472"/>
      <c r="E214" s="475"/>
      <c r="F214" s="475"/>
      <c r="G214" s="476">
        <f>SUM(G210:G213)</f>
        <v>0</v>
      </c>
      <c r="BF214" s="456"/>
    </row>
    <row r="215" spans="1:58" ht="15.75" x14ac:dyDescent="0.25">
      <c r="A215" s="249" t="s">
        <v>1061</v>
      </c>
      <c r="B215" s="250" t="s">
        <v>1073</v>
      </c>
      <c r="C215" s="267" t="s">
        <v>1074</v>
      </c>
      <c r="D215" s="251"/>
      <c r="E215" s="247"/>
      <c r="F215" s="266"/>
      <c r="G215" s="266"/>
      <c r="BF215" s="456"/>
    </row>
    <row r="216" spans="1:58" ht="45" x14ac:dyDescent="0.25">
      <c r="A216" s="247">
        <v>5</v>
      </c>
      <c r="B216" s="247"/>
      <c r="C216" s="252" t="s">
        <v>1090</v>
      </c>
      <c r="D216" s="251" t="s">
        <v>896</v>
      </c>
      <c r="E216" s="251">
        <v>10</v>
      </c>
      <c r="F216" s="1"/>
      <c r="G216" s="255">
        <f t="shared" ref="G216:G249" si="32">E216*F216</f>
        <v>0</v>
      </c>
      <c r="BF216" s="456"/>
    </row>
    <row r="217" spans="1:58" ht="15" x14ac:dyDescent="0.25">
      <c r="A217" s="247">
        <v>6</v>
      </c>
      <c r="B217" s="247" t="s">
        <v>1091</v>
      </c>
      <c r="C217" s="252" t="s">
        <v>1092</v>
      </c>
      <c r="D217" s="251" t="s">
        <v>896</v>
      </c>
      <c r="E217" s="251">
        <v>10</v>
      </c>
      <c r="F217" s="1"/>
      <c r="G217" s="255">
        <f t="shared" si="32"/>
        <v>0</v>
      </c>
      <c r="BF217" s="456"/>
    </row>
    <row r="218" spans="1:58" ht="45" x14ac:dyDescent="0.25">
      <c r="A218" s="247">
        <v>7</v>
      </c>
      <c r="B218" s="247"/>
      <c r="C218" s="252" t="s">
        <v>1335</v>
      </c>
      <c r="D218" s="251" t="s">
        <v>896</v>
      </c>
      <c r="E218" s="251">
        <v>1</v>
      </c>
      <c r="F218" s="1"/>
      <c r="G218" s="255">
        <f t="shared" si="32"/>
        <v>0</v>
      </c>
      <c r="BF218" s="456"/>
    </row>
    <row r="219" spans="1:58" ht="30" x14ac:dyDescent="0.25">
      <c r="A219" s="247">
        <v>8</v>
      </c>
      <c r="B219" s="247" t="s">
        <v>1106</v>
      </c>
      <c r="C219" s="252" t="s">
        <v>1107</v>
      </c>
      <c r="D219" s="251" t="s">
        <v>896</v>
      </c>
      <c r="E219" s="251">
        <v>1</v>
      </c>
      <c r="F219" s="1"/>
      <c r="G219" s="255">
        <f t="shared" si="32"/>
        <v>0</v>
      </c>
      <c r="BF219" s="456"/>
    </row>
    <row r="220" spans="1:58" ht="45" x14ac:dyDescent="0.25">
      <c r="A220" s="247">
        <v>9</v>
      </c>
      <c r="B220" s="247"/>
      <c r="C220" s="252" t="s">
        <v>1336</v>
      </c>
      <c r="D220" s="251" t="s">
        <v>896</v>
      </c>
      <c r="E220" s="251">
        <v>29</v>
      </c>
      <c r="F220" s="1"/>
      <c r="G220" s="255">
        <f t="shared" si="32"/>
        <v>0</v>
      </c>
      <c r="BF220" s="456"/>
    </row>
    <row r="221" spans="1:58" ht="15" x14ac:dyDescent="0.25">
      <c r="A221" s="247">
        <v>10</v>
      </c>
      <c r="B221" s="247" t="s">
        <v>1123</v>
      </c>
      <c r="C221" s="252" t="s">
        <v>1124</v>
      </c>
      <c r="D221" s="251" t="s">
        <v>896</v>
      </c>
      <c r="E221" s="251">
        <v>29</v>
      </c>
      <c r="F221" s="1"/>
      <c r="G221" s="255">
        <f t="shared" si="32"/>
        <v>0</v>
      </c>
      <c r="BF221" s="456"/>
    </row>
    <row r="222" spans="1:58" ht="45" x14ac:dyDescent="0.25">
      <c r="A222" s="247">
        <v>11</v>
      </c>
      <c r="B222" s="247"/>
      <c r="C222" s="252" t="s">
        <v>1337</v>
      </c>
      <c r="D222" s="251" t="s">
        <v>896</v>
      </c>
      <c r="E222" s="251">
        <v>1</v>
      </c>
      <c r="F222" s="1"/>
      <c r="G222" s="255">
        <f t="shared" si="32"/>
        <v>0</v>
      </c>
      <c r="BF222" s="456"/>
    </row>
    <row r="223" spans="1:58" ht="15" x14ac:dyDescent="0.25">
      <c r="A223" s="247">
        <v>12</v>
      </c>
      <c r="B223" s="247" t="s">
        <v>1338</v>
      </c>
      <c r="C223" s="252" t="s">
        <v>1339</v>
      </c>
      <c r="D223" s="251" t="s">
        <v>896</v>
      </c>
      <c r="E223" s="251">
        <v>1</v>
      </c>
      <c r="F223" s="1"/>
      <c r="G223" s="255">
        <f t="shared" si="32"/>
        <v>0</v>
      </c>
      <c r="BF223" s="456"/>
    </row>
    <row r="224" spans="1:58" ht="30" x14ac:dyDescent="0.25">
      <c r="A224" s="247">
        <v>13</v>
      </c>
      <c r="B224" s="247" t="s">
        <v>1130</v>
      </c>
      <c r="C224" s="252" t="s">
        <v>1131</v>
      </c>
      <c r="D224" s="251" t="s">
        <v>897</v>
      </c>
      <c r="E224" s="251">
        <v>240</v>
      </c>
      <c r="F224" s="1"/>
      <c r="G224" s="255">
        <f t="shared" si="32"/>
        <v>0</v>
      </c>
      <c r="BF224" s="456"/>
    </row>
    <row r="225" spans="1:58" ht="30" x14ac:dyDescent="0.25">
      <c r="A225" s="247">
        <v>14</v>
      </c>
      <c r="B225" s="247" t="s">
        <v>1130</v>
      </c>
      <c r="C225" s="252" t="s">
        <v>1132</v>
      </c>
      <c r="D225" s="251" t="s">
        <v>897</v>
      </c>
      <c r="E225" s="251">
        <v>5</v>
      </c>
      <c r="F225" s="1"/>
      <c r="G225" s="255">
        <f t="shared" si="32"/>
        <v>0</v>
      </c>
      <c r="BF225" s="456"/>
    </row>
    <row r="226" spans="1:58" ht="30" x14ac:dyDescent="0.25">
      <c r="A226" s="247">
        <v>15</v>
      </c>
      <c r="B226" s="247" t="s">
        <v>1133</v>
      </c>
      <c r="C226" s="252" t="s">
        <v>1134</v>
      </c>
      <c r="D226" s="251" t="s">
        <v>897</v>
      </c>
      <c r="E226" s="251">
        <v>245</v>
      </c>
      <c r="F226" s="1"/>
      <c r="G226" s="255">
        <f t="shared" si="32"/>
        <v>0</v>
      </c>
      <c r="BF226" s="456"/>
    </row>
    <row r="227" spans="1:58" ht="30" x14ac:dyDescent="0.25">
      <c r="A227" s="247">
        <v>16</v>
      </c>
      <c r="B227" s="247" t="s">
        <v>1139</v>
      </c>
      <c r="C227" s="252" t="s">
        <v>1140</v>
      </c>
      <c r="D227" s="251" t="s">
        <v>897</v>
      </c>
      <c r="E227" s="251">
        <v>50</v>
      </c>
      <c r="F227" s="1"/>
      <c r="G227" s="255">
        <f t="shared" si="32"/>
        <v>0</v>
      </c>
      <c r="BF227" s="456"/>
    </row>
    <row r="228" spans="1:58" ht="30" x14ac:dyDescent="0.25">
      <c r="A228" s="247">
        <v>17</v>
      </c>
      <c r="B228" s="247" t="s">
        <v>1141</v>
      </c>
      <c r="C228" s="252" t="s">
        <v>1142</v>
      </c>
      <c r="D228" s="251" t="s">
        <v>897</v>
      </c>
      <c r="E228" s="251">
        <v>50</v>
      </c>
      <c r="F228" s="1"/>
      <c r="G228" s="255">
        <f t="shared" si="32"/>
        <v>0</v>
      </c>
      <c r="BF228" s="456"/>
    </row>
    <row r="229" spans="1:58" ht="75" x14ac:dyDescent="0.25">
      <c r="A229" s="247">
        <v>18</v>
      </c>
      <c r="B229" s="247" t="s">
        <v>1198</v>
      </c>
      <c r="C229" s="252" t="s">
        <v>1199</v>
      </c>
      <c r="D229" s="251" t="s">
        <v>896</v>
      </c>
      <c r="E229" s="251">
        <v>3</v>
      </c>
      <c r="F229" s="1"/>
      <c r="G229" s="255">
        <f t="shared" si="32"/>
        <v>0</v>
      </c>
      <c r="BF229" s="456"/>
    </row>
    <row r="230" spans="1:58" ht="60" x14ac:dyDescent="0.25">
      <c r="A230" s="247">
        <v>19</v>
      </c>
      <c r="B230" s="247" t="s">
        <v>1340</v>
      </c>
      <c r="C230" s="252" t="s">
        <v>1341</v>
      </c>
      <c r="D230" s="251" t="s">
        <v>896</v>
      </c>
      <c r="E230" s="251">
        <v>19</v>
      </c>
      <c r="F230" s="1"/>
      <c r="G230" s="255">
        <f t="shared" si="32"/>
        <v>0</v>
      </c>
      <c r="BF230" s="456"/>
    </row>
    <row r="231" spans="1:58" ht="75" x14ac:dyDescent="0.25">
      <c r="A231" s="247">
        <v>20</v>
      </c>
      <c r="B231" s="247" t="s">
        <v>1206</v>
      </c>
      <c r="C231" s="252" t="s">
        <v>1207</v>
      </c>
      <c r="D231" s="251" t="s">
        <v>896</v>
      </c>
      <c r="E231" s="251">
        <v>7</v>
      </c>
      <c r="F231" s="1"/>
      <c r="G231" s="255">
        <f t="shared" si="32"/>
        <v>0</v>
      </c>
      <c r="BF231" s="456"/>
    </row>
    <row r="232" spans="1:58" ht="60" x14ac:dyDescent="0.25">
      <c r="A232" s="247">
        <v>21</v>
      </c>
      <c r="B232" s="247" t="s">
        <v>1342</v>
      </c>
      <c r="C232" s="252" t="s">
        <v>1343</v>
      </c>
      <c r="D232" s="251" t="s">
        <v>896</v>
      </c>
      <c r="E232" s="251">
        <v>17</v>
      </c>
      <c r="F232" s="1"/>
      <c r="G232" s="255">
        <f t="shared" si="32"/>
        <v>0</v>
      </c>
      <c r="BF232" s="456"/>
    </row>
    <row r="233" spans="1:58" ht="60" x14ac:dyDescent="0.25">
      <c r="A233" s="247">
        <v>22</v>
      </c>
      <c r="B233" s="247" t="s">
        <v>1344</v>
      </c>
      <c r="C233" s="252" t="s">
        <v>1345</v>
      </c>
      <c r="D233" s="251" t="s">
        <v>896</v>
      </c>
      <c r="E233" s="251">
        <v>4</v>
      </c>
      <c r="F233" s="1"/>
      <c r="G233" s="255">
        <f t="shared" si="32"/>
        <v>0</v>
      </c>
      <c r="BF233" s="456"/>
    </row>
    <row r="234" spans="1:58" ht="15" x14ac:dyDescent="0.25">
      <c r="A234" s="247">
        <v>23</v>
      </c>
      <c r="B234" s="247"/>
      <c r="C234" s="252" t="s">
        <v>1236</v>
      </c>
      <c r="D234" s="251" t="s">
        <v>896</v>
      </c>
      <c r="E234" s="251">
        <v>3</v>
      </c>
      <c r="F234" s="1"/>
      <c r="G234" s="255">
        <f t="shared" si="32"/>
        <v>0</v>
      </c>
      <c r="BF234" s="456"/>
    </row>
    <row r="235" spans="1:58" ht="15" x14ac:dyDescent="0.25">
      <c r="A235" s="247">
        <v>24</v>
      </c>
      <c r="B235" s="247"/>
      <c r="C235" s="252" t="s">
        <v>1346</v>
      </c>
      <c r="D235" s="251" t="s">
        <v>896</v>
      </c>
      <c r="E235" s="251">
        <v>19</v>
      </c>
      <c r="F235" s="1"/>
      <c r="G235" s="255">
        <f t="shared" si="32"/>
        <v>0</v>
      </c>
      <c r="BF235" s="456"/>
    </row>
    <row r="236" spans="1:58" ht="15" x14ac:dyDescent="0.25">
      <c r="A236" s="247">
        <v>25</v>
      </c>
      <c r="B236" s="247"/>
      <c r="C236" s="252" t="s">
        <v>1240</v>
      </c>
      <c r="D236" s="251" t="s">
        <v>896</v>
      </c>
      <c r="E236" s="251">
        <v>7</v>
      </c>
      <c r="F236" s="1"/>
      <c r="G236" s="255">
        <f t="shared" si="32"/>
        <v>0</v>
      </c>
      <c r="BF236" s="456"/>
    </row>
    <row r="237" spans="1:58" ht="15" x14ac:dyDescent="0.25">
      <c r="A237" s="247">
        <v>26</v>
      </c>
      <c r="B237" s="247"/>
      <c r="C237" s="252" t="s">
        <v>1347</v>
      </c>
      <c r="D237" s="251" t="s">
        <v>896</v>
      </c>
      <c r="E237" s="251">
        <v>17</v>
      </c>
      <c r="F237" s="1"/>
      <c r="G237" s="255">
        <f t="shared" si="32"/>
        <v>0</v>
      </c>
      <c r="BF237" s="456"/>
    </row>
    <row r="238" spans="1:58" ht="15" x14ac:dyDescent="0.25">
      <c r="A238" s="247">
        <v>27</v>
      </c>
      <c r="B238" s="247"/>
      <c r="C238" s="252" t="s">
        <v>1348</v>
      </c>
      <c r="D238" s="251" t="s">
        <v>896</v>
      </c>
      <c r="E238" s="251">
        <v>4</v>
      </c>
      <c r="F238" s="1"/>
      <c r="G238" s="255">
        <f t="shared" si="32"/>
        <v>0</v>
      </c>
      <c r="BF238" s="456"/>
    </row>
    <row r="239" spans="1:58" ht="30" x14ac:dyDescent="0.25">
      <c r="A239" s="247">
        <v>28</v>
      </c>
      <c r="B239" s="247"/>
      <c r="C239" s="252" t="s">
        <v>1259</v>
      </c>
      <c r="D239" s="251" t="s">
        <v>897</v>
      </c>
      <c r="E239" s="251">
        <v>30</v>
      </c>
      <c r="F239" s="1"/>
      <c r="G239" s="255">
        <f t="shared" si="32"/>
        <v>0</v>
      </c>
      <c r="BF239" s="456"/>
    </row>
    <row r="240" spans="1:58" ht="15" x14ac:dyDescent="0.25">
      <c r="A240" s="247">
        <v>29</v>
      </c>
      <c r="B240" s="247" t="s">
        <v>1260</v>
      </c>
      <c r="C240" s="252" t="s">
        <v>1261</v>
      </c>
      <c r="D240" s="251" t="s">
        <v>897</v>
      </c>
      <c r="E240" s="251">
        <v>30</v>
      </c>
      <c r="F240" s="1"/>
      <c r="G240" s="255">
        <f t="shared" si="32"/>
        <v>0</v>
      </c>
      <c r="BF240" s="456"/>
    </row>
    <row r="241" spans="1:58" ht="15" x14ac:dyDescent="0.25">
      <c r="A241" s="247">
        <v>30</v>
      </c>
      <c r="B241" s="247"/>
      <c r="C241" s="252" t="s">
        <v>1278</v>
      </c>
      <c r="D241" s="251" t="s">
        <v>896</v>
      </c>
      <c r="E241" s="251">
        <v>12</v>
      </c>
      <c r="F241" s="1"/>
      <c r="G241" s="255">
        <f t="shared" si="32"/>
        <v>0</v>
      </c>
      <c r="BF241" s="456"/>
    </row>
    <row r="242" spans="1:58" ht="15" x14ac:dyDescent="0.25">
      <c r="A242" s="247">
        <v>31</v>
      </c>
      <c r="B242" s="247" t="s">
        <v>1279</v>
      </c>
      <c r="C242" s="252" t="s">
        <v>1280</v>
      </c>
      <c r="D242" s="251" t="s">
        <v>896</v>
      </c>
      <c r="E242" s="251">
        <v>12</v>
      </c>
      <c r="F242" s="1"/>
      <c r="G242" s="255">
        <f t="shared" si="32"/>
        <v>0</v>
      </c>
      <c r="BF242" s="456"/>
    </row>
    <row r="243" spans="1:58" ht="15" x14ac:dyDescent="0.25">
      <c r="A243" s="247">
        <v>32</v>
      </c>
      <c r="B243" s="247"/>
      <c r="C243" s="252" t="s">
        <v>1281</v>
      </c>
      <c r="D243" s="251" t="s">
        <v>896</v>
      </c>
      <c r="E243" s="251">
        <v>15</v>
      </c>
      <c r="F243" s="1"/>
      <c r="G243" s="255">
        <f t="shared" si="32"/>
        <v>0</v>
      </c>
      <c r="BF243" s="456"/>
    </row>
    <row r="244" spans="1:58" ht="15" x14ac:dyDescent="0.25">
      <c r="A244" s="247">
        <v>33</v>
      </c>
      <c r="B244" s="247" t="s">
        <v>1282</v>
      </c>
      <c r="C244" s="252" t="s">
        <v>1283</v>
      </c>
      <c r="D244" s="251" t="s">
        <v>896</v>
      </c>
      <c r="E244" s="251">
        <v>15</v>
      </c>
      <c r="F244" s="1"/>
      <c r="G244" s="255">
        <f t="shared" si="32"/>
        <v>0</v>
      </c>
      <c r="BF244" s="456"/>
    </row>
    <row r="245" spans="1:58" ht="15" x14ac:dyDescent="0.25">
      <c r="A245" s="247">
        <v>34</v>
      </c>
      <c r="B245" s="247" t="s">
        <v>1289</v>
      </c>
      <c r="C245" s="252" t="s">
        <v>1290</v>
      </c>
      <c r="D245" s="251" t="s">
        <v>896</v>
      </c>
      <c r="E245" s="251">
        <v>150</v>
      </c>
      <c r="F245" s="1"/>
      <c r="G245" s="255">
        <f t="shared" si="32"/>
        <v>0</v>
      </c>
      <c r="BF245" s="456"/>
    </row>
    <row r="246" spans="1:58" ht="30" x14ac:dyDescent="0.25">
      <c r="A246" s="247">
        <v>35</v>
      </c>
      <c r="B246" s="247" t="s">
        <v>1291</v>
      </c>
      <c r="C246" s="252" t="s">
        <v>1292</v>
      </c>
      <c r="D246" s="251" t="s">
        <v>896</v>
      </c>
      <c r="E246" s="251">
        <v>50</v>
      </c>
      <c r="F246" s="1"/>
      <c r="G246" s="255">
        <f t="shared" si="32"/>
        <v>0</v>
      </c>
      <c r="BF246" s="456"/>
    </row>
    <row r="247" spans="1:58" ht="15" x14ac:dyDescent="0.25">
      <c r="A247" s="247">
        <v>36</v>
      </c>
      <c r="B247" s="247"/>
      <c r="C247" s="252" t="s">
        <v>1330</v>
      </c>
      <c r="D247" s="251" t="s">
        <v>894</v>
      </c>
      <c r="E247" s="251">
        <v>10</v>
      </c>
      <c r="F247" s="1"/>
      <c r="G247" s="255">
        <f t="shared" si="32"/>
        <v>0</v>
      </c>
      <c r="BF247" s="456"/>
    </row>
    <row r="248" spans="1:58" ht="15" x14ac:dyDescent="0.25">
      <c r="A248" s="247">
        <v>37</v>
      </c>
      <c r="B248" s="247" t="s">
        <v>1331</v>
      </c>
      <c r="C248" s="252" t="s">
        <v>1332</v>
      </c>
      <c r="D248" s="251" t="s">
        <v>894</v>
      </c>
      <c r="E248" s="251">
        <v>12</v>
      </c>
      <c r="F248" s="1"/>
      <c r="G248" s="255">
        <f t="shared" si="32"/>
        <v>0</v>
      </c>
      <c r="BF248" s="456"/>
    </row>
    <row r="249" spans="1:58" ht="15" x14ac:dyDescent="0.25">
      <c r="A249" s="247">
        <v>38</v>
      </c>
      <c r="B249" s="247" t="s">
        <v>1333</v>
      </c>
      <c r="C249" s="252" t="s">
        <v>1334</v>
      </c>
      <c r="D249" s="251" t="s">
        <v>894</v>
      </c>
      <c r="E249" s="251">
        <v>3</v>
      </c>
      <c r="F249" s="1"/>
      <c r="G249" s="255">
        <f t="shared" si="32"/>
        <v>0</v>
      </c>
      <c r="BF249" s="456"/>
    </row>
    <row r="250" spans="1:58" x14ac:dyDescent="0.2">
      <c r="A250" s="472"/>
      <c r="B250" s="473" t="s">
        <v>1072</v>
      </c>
      <c r="C250" s="474" t="str">
        <f>CONCATENATE(B215," ",C215)</f>
        <v>M21 Elektromontáže</v>
      </c>
      <c r="D250" s="472"/>
      <c r="E250" s="475"/>
      <c r="F250" s="475"/>
      <c r="G250" s="476">
        <f>SUM(G216:G249)</f>
        <v>0</v>
      </c>
      <c r="BF250" s="456"/>
    </row>
    <row r="251" spans="1:58" ht="14.25" x14ac:dyDescent="0.2">
      <c r="A251" s="175"/>
      <c r="B251" s="175"/>
      <c r="C251" s="257" t="s">
        <v>618</v>
      </c>
      <c r="D251" s="175"/>
      <c r="E251" s="175"/>
      <c r="F251" s="175"/>
      <c r="G251" s="258">
        <f>G250+G214</f>
        <v>0</v>
      </c>
      <c r="BF251" s="456"/>
    </row>
    <row r="252" spans="1:58" ht="13.5" thickBot="1" x14ac:dyDescent="0.25">
      <c r="A252" s="459"/>
      <c r="B252" s="459"/>
      <c r="C252" s="459"/>
      <c r="D252" s="459"/>
      <c r="E252" s="461"/>
      <c r="F252" s="459"/>
      <c r="G252" s="459"/>
      <c r="BF252" s="456"/>
    </row>
    <row r="253" spans="1:58" ht="13.5" thickTop="1" x14ac:dyDescent="0.2">
      <c r="A253" s="907" t="s">
        <v>1052</v>
      </c>
      <c r="B253" s="908"/>
      <c r="C253" s="462" t="s">
        <v>1355</v>
      </c>
      <c r="D253" s="462">
        <v>3</v>
      </c>
      <c r="E253" s="463"/>
      <c r="F253" s="464"/>
      <c r="G253" s="465"/>
      <c r="BF253" s="456"/>
    </row>
    <row r="254" spans="1:58" ht="13.5" thickBot="1" x14ac:dyDescent="0.25">
      <c r="A254" s="909" t="s">
        <v>1053</v>
      </c>
      <c r="B254" s="910"/>
      <c r="C254" s="466" t="s">
        <v>1356</v>
      </c>
      <c r="D254" s="466"/>
      <c r="E254" s="911"/>
      <c r="F254" s="911"/>
      <c r="G254" s="912"/>
      <c r="BF254" s="456"/>
    </row>
    <row r="255" spans="1:58" ht="13.5" thickTop="1" x14ac:dyDescent="0.2">
      <c r="A255" s="468" t="s">
        <v>1054</v>
      </c>
      <c r="B255" s="469" t="s">
        <v>1055</v>
      </c>
      <c r="C255" s="469" t="s">
        <v>1056</v>
      </c>
      <c r="D255" s="469" t="s">
        <v>1057</v>
      </c>
      <c r="E255" s="470" t="s">
        <v>1058</v>
      </c>
      <c r="F255" s="469" t="s">
        <v>1059</v>
      </c>
      <c r="G255" s="471" t="s">
        <v>1060</v>
      </c>
      <c r="BF255" s="456"/>
    </row>
    <row r="256" spans="1:58" ht="15.75" x14ac:dyDescent="0.25">
      <c r="A256" s="249" t="s">
        <v>1061</v>
      </c>
      <c r="B256" s="250" t="s">
        <v>1062</v>
      </c>
      <c r="C256" s="267" t="s">
        <v>1063</v>
      </c>
      <c r="D256" s="251"/>
      <c r="E256" s="247"/>
      <c r="F256" s="266"/>
      <c r="G256" s="266"/>
      <c r="BF256" s="456"/>
    </row>
    <row r="257" spans="1:58" ht="30" x14ac:dyDescent="0.25">
      <c r="A257" s="247">
        <v>1</v>
      </c>
      <c r="B257" s="247" t="s">
        <v>1064</v>
      </c>
      <c r="C257" s="252" t="s">
        <v>1065</v>
      </c>
      <c r="D257" s="251" t="s">
        <v>896</v>
      </c>
      <c r="E257" s="251">
        <v>25</v>
      </c>
      <c r="F257" s="1"/>
      <c r="G257" s="255">
        <f>E257*F257</f>
        <v>0</v>
      </c>
      <c r="BF257" s="456"/>
    </row>
    <row r="258" spans="1:58" ht="30" x14ac:dyDescent="0.25">
      <c r="A258" s="247">
        <v>2</v>
      </c>
      <c r="B258" s="247" t="s">
        <v>1066</v>
      </c>
      <c r="C258" s="252" t="s">
        <v>1067</v>
      </c>
      <c r="D258" s="251" t="s">
        <v>897</v>
      </c>
      <c r="E258" s="251">
        <v>250</v>
      </c>
      <c r="F258" s="1"/>
      <c r="G258" s="255">
        <f>E258*F258</f>
        <v>0</v>
      </c>
      <c r="BF258" s="456"/>
    </row>
    <row r="259" spans="1:58" ht="30" x14ac:dyDescent="0.25">
      <c r="A259" s="247">
        <v>3</v>
      </c>
      <c r="B259" s="247" t="s">
        <v>1068</v>
      </c>
      <c r="C259" s="252" t="s">
        <v>1069</v>
      </c>
      <c r="D259" s="251" t="s">
        <v>897</v>
      </c>
      <c r="E259" s="251">
        <v>30</v>
      </c>
      <c r="F259" s="1"/>
      <c r="G259" s="255">
        <f>E259*F259</f>
        <v>0</v>
      </c>
      <c r="BF259" s="456"/>
    </row>
    <row r="260" spans="1:58" ht="30" x14ac:dyDescent="0.25">
      <c r="A260" s="247">
        <v>4</v>
      </c>
      <c r="B260" s="247" t="s">
        <v>1070</v>
      </c>
      <c r="C260" s="252" t="s">
        <v>1071</v>
      </c>
      <c r="D260" s="251" t="s">
        <v>562</v>
      </c>
      <c r="E260" s="251">
        <v>50</v>
      </c>
      <c r="F260" s="1"/>
      <c r="G260" s="255">
        <f>E260*F260</f>
        <v>0</v>
      </c>
      <c r="BF260" s="456"/>
    </row>
    <row r="261" spans="1:58" x14ac:dyDescent="0.2">
      <c r="A261" s="472"/>
      <c r="B261" s="473" t="s">
        <v>1072</v>
      </c>
      <c r="C261" s="474" t="str">
        <f>CONCATENATE(B256," ",C256)</f>
        <v>97 Prorážení otvorů</v>
      </c>
      <c r="D261" s="472"/>
      <c r="E261" s="475"/>
      <c r="F261" s="475"/>
      <c r="G261" s="476">
        <f>SUM(G257:G260)</f>
        <v>0</v>
      </c>
      <c r="BF261" s="456"/>
    </row>
    <row r="262" spans="1:58" ht="15.75" x14ac:dyDescent="0.25">
      <c r="A262" s="249" t="s">
        <v>1061</v>
      </c>
      <c r="B262" s="250" t="s">
        <v>1073</v>
      </c>
      <c r="C262" s="267" t="s">
        <v>1074</v>
      </c>
      <c r="D262" s="251"/>
      <c r="E262" s="247"/>
      <c r="F262" s="266"/>
      <c r="G262" s="266"/>
      <c r="BF262" s="456"/>
    </row>
    <row r="263" spans="1:58" ht="45" x14ac:dyDescent="0.25">
      <c r="A263" s="247">
        <v>5</v>
      </c>
      <c r="B263" s="247"/>
      <c r="C263" s="252" t="s">
        <v>1090</v>
      </c>
      <c r="D263" s="251" t="s">
        <v>896</v>
      </c>
      <c r="E263" s="251">
        <v>4</v>
      </c>
      <c r="F263" s="1"/>
      <c r="G263" s="255">
        <f t="shared" ref="G263:G308" si="33">E263*F263</f>
        <v>0</v>
      </c>
      <c r="BF263" s="456"/>
    </row>
    <row r="264" spans="1:58" ht="15" x14ac:dyDescent="0.25">
      <c r="A264" s="247">
        <v>6</v>
      </c>
      <c r="B264" s="247" t="s">
        <v>1091</v>
      </c>
      <c r="C264" s="252" t="s">
        <v>1092</v>
      </c>
      <c r="D264" s="251" t="s">
        <v>896</v>
      </c>
      <c r="E264" s="251">
        <v>4</v>
      </c>
      <c r="F264" s="1"/>
      <c r="G264" s="255">
        <f t="shared" si="33"/>
        <v>0</v>
      </c>
      <c r="BF264" s="456"/>
    </row>
    <row r="265" spans="1:58" ht="45" x14ac:dyDescent="0.25">
      <c r="A265" s="247">
        <v>7</v>
      </c>
      <c r="B265" s="247"/>
      <c r="C265" s="252" t="s">
        <v>1093</v>
      </c>
      <c r="D265" s="251" t="s">
        <v>896</v>
      </c>
      <c r="E265" s="251">
        <v>2</v>
      </c>
      <c r="F265" s="1"/>
      <c r="G265" s="255">
        <f t="shared" si="33"/>
        <v>0</v>
      </c>
      <c r="BF265" s="456"/>
    </row>
    <row r="266" spans="1:58" ht="15" x14ac:dyDescent="0.25">
      <c r="A266" s="247">
        <v>8</v>
      </c>
      <c r="B266" s="247" t="s">
        <v>1094</v>
      </c>
      <c r="C266" s="252" t="s">
        <v>1095</v>
      </c>
      <c r="D266" s="251" t="s">
        <v>896</v>
      </c>
      <c r="E266" s="251">
        <v>2</v>
      </c>
      <c r="F266" s="1"/>
      <c r="G266" s="255">
        <f t="shared" si="33"/>
        <v>0</v>
      </c>
      <c r="BF266" s="456"/>
    </row>
    <row r="267" spans="1:58" ht="45" x14ac:dyDescent="0.25">
      <c r="A267" s="247">
        <v>9</v>
      </c>
      <c r="B267" s="247"/>
      <c r="C267" s="252" t="s">
        <v>1108</v>
      </c>
      <c r="D267" s="251" t="s">
        <v>896</v>
      </c>
      <c r="E267" s="251">
        <v>5</v>
      </c>
      <c r="F267" s="1"/>
      <c r="G267" s="255">
        <f t="shared" si="33"/>
        <v>0</v>
      </c>
      <c r="BF267" s="456"/>
    </row>
    <row r="268" spans="1:58" ht="30" x14ac:dyDescent="0.25">
      <c r="A268" s="247">
        <v>10</v>
      </c>
      <c r="B268" s="247"/>
      <c r="C268" s="252" t="s">
        <v>1109</v>
      </c>
      <c r="D268" s="251" t="s">
        <v>896</v>
      </c>
      <c r="E268" s="251">
        <v>5</v>
      </c>
      <c r="F268" s="1"/>
      <c r="G268" s="255">
        <f t="shared" si="33"/>
        <v>0</v>
      </c>
      <c r="BF268" s="456"/>
    </row>
    <row r="269" spans="1:58" ht="45" x14ac:dyDescent="0.25">
      <c r="A269" s="247">
        <v>11</v>
      </c>
      <c r="B269" s="247"/>
      <c r="C269" s="252" t="s">
        <v>1110</v>
      </c>
      <c r="D269" s="251" t="s">
        <v>896</v>
      </c>
      <c r="E269" s="251">
        <v>12</v>
      </c>
      <c r="F269" s="1"/>
      <c r="G269" s="255">
        <f t="shared" si="33"/>
        <v>0</v>
      </c>
      <c r="BF269" s="456"/>
    </row>
    <row r="270" spans="1:58" ht="15" x14ac:dyDescent="0.25">
      <c r="A270" s="247">
        <v>12</v>
      </c>
      <c r="B270" s="247" t="s">
        <v>1111</v>
      </c>
      <c r="C270" s="252" t="s">
        <v>1112</v>
      </c>
      <c r="D270" s="251" t="s">
        <v>896</v>
      </c>
      <c r="E270" s="251">
        <v>4</v>
      </c>
      <c r="F270" s="1"/>
      <c r="G270" s="255">
        <f t="shared" si="33"/>
        <v>0</v>
      </c>
      <c r="BF270" s="456"/>
    </row>
    <row r="271" spans="1:58" ht="30" x14ac:dyDescent="0.25">
      <c r="A271" s="247">
        <v>13</v>
      </c>
      <c r="B271" s="247" t="s">
        <v>1113</v>
      </c>
      <c r="C271" s="252" t="s">
        <v>1114</v>
      </c>
      <c r="D271" s="251" t="s">
        <v>896</v>
      </c>
      <c r="E271" s="251">
        <v>8</v>
      </c>
      <c r="F271" s="1"/>
      <c r="G271" s="255">
        <f t="shared" si="33"/>
        <v>0</v>
      </c>
      <c r="BF271" s="456"/>
    </row>
    <row r="272" spans="1:58" ht="45" x14ac:dyDescent="0.25">
      <c r="A272" s="247">
        <v>14</v>
      </c>
      <c r="B272" s="247"/>
      <c r="C272" s="252" t="s">
        <v>1115</v>
      </c>
      <c r="D272" s="251" t="s">
        <v>896</v>
      </c>
      <c r="E272" s="251">
        <v>11</v>
      </c>
      <c r="F272" s="1"/>
      <c r="G272" s="255">
        <f t="shared" si="33"/>
        <v>0</v>
      </c>
      <c r="BF272" s="456"/>
    </row>
    <row r="273" spans="1:58" ht="15" x14ac:dyDescent="0.25">
      <c r="A273" s="247">
        <v>15</v>
      </c>
      <c r="B273" s="247" t="s">
        <v>1111</v>
      </c>
      <c r="C273" s="252" t="s">
        <v>1112</v>
      </c>
      <c r="D273" s="251" t="s">
        <v>896</v>
      </c>
      <c r="E273" s="251">
        <v>3</v>
      </c>
      <c r="F273" s="1"/>
      <c r="G273" s="255">
        <f t="shared" si="33"/>
        <v>0</v>
      </c>
      <c r="BF273" s="456"/>
    </row>
    <row r="274" spans="1:58" ht="30" x14ac:dyDescent="0.25">
      <c r="A274" s="247">
        <v>16</v>
      </c>
      <c r="B274" s="247" t="s">
        <v>1113</v>
      </c>
      <c r="C274" s="252" t="s">
        <v>1114</v>
      </c>
      <c r="D274" s="251" t="s">
        <v>896</v>
      </c>
      <c r="E274" s="251">
        <v>8</v>
      </c>
      <c r="F274" s="1"/>
      <c r="G274" s="255">
        <f t="shared" si="33"/>
        <v>0</v>
      </c>
      <c r="BF274" s="456"/>
    </row>
    <row r="275" spans="1:58" ht="30" x14ac:dyDescent="0.25">
      <c r="A275" s="247">
        <v>17</v>
      </c>
      <c r="B275" s="247"/>
      <c r="C275" s="252" t="s">
        <v>1120</v>
      </c>
      <c r="D275" s="251" t="s">
        <v>896</v>
      </c>
      <c r="E275" s="251">
        <v>3</v>
      </c>
      <c r="F275" s="1"/>
      <c r="G275" s="255">
        <f t="shared" si="33"/>
        <v>0</v>
      </c>
      <c r="BF275" s="456"/>
    </row>
    <row r="276" spans="1:58" ht="30" x14ac:dyDescent="0.25">
      <c r="A276" s="247">
        <v>18</v>
      </c>
      <c r="B276" s="247"/>
      <c r="C276" s="252" t="s">
        <v>1121</v>
      </c>
      <c r="D276" s="251" t="s">
        <v>896</v>
      </c>
      <c r="E276" s="251">
        <v>3</v>
      </c>
      <c r="F276" s="1"/>
      <c r="G276" s="255">
        <f t="shared" si="33"/>
        <v>0</v>
      </c>
      <c r="BF276" s="456"/>
    </row>
    <row r="277" spans="1:58" ht="30" x14ac:dyDescent="0.25">
      <c r="A277" s="247">
        <v>19</v>
      </c>
      <c r="B277" s="247" t="s">
        <v>1130</v>
      </c>
      <c r="C277" s="252" t="s">
        <v>1131</v>
      </c>
      <c r="D277" s="251" t="s">
        <v>897</v>
      </c>
      <c r="E277" s="251">
        <v>260</v>
      </c>
      <c r="F277" s="1"/>
      <c r="G277" s="255">
        <f t="shared" si="33"/>
        <v>0</v>
      </c>
      <c r="BF277" s="456"/>
    </row>
    <row r="278" spans="1:58" ht="30" x14ac:dyDescent="0.25">
      <c r="A278" s="247">
        <v>20</v>
      </c>
      <c r="B278" s="247" t="s">
        <v>1130</v>
      </c>
      <c r="C278" s="252" t="s">
        <v>1132</v>
      </c>
      <c r="D278" s="251" t="s">
        <v>897</v>
      </c>
      <c r="E278" s="251">
        <v>30</v>
      </c>
      <c r="F278" s="1"/>
      <c r="G278" s="255">
        <f t="shared" si="33"/>
        <v>0</v>
      </c>
      <c r="BF278" s="456"/>
    </row>
    <row r="279" spans="1:58" ht="30" x14ac:dyDescent="0.25">
      <c r="A279" s="247">
        <v>21</v>
      </c>
      <c r="B279" s="247" t="s">
        <v>1133</v>
      </c>
      <c r="C279" s="252" t="s">
        <v>1134</v>
      </c>
      <c r="D279" s="251" t="s">
        <v>897</v>
      </c>
      <c r="E279" s="251">
        <v>290</v>
      </c>
      <c r="F279" s="1"/>
      <c r="G279" s="255">
        <f t="shared" si="33"/>
        <v>0</v>
      </c>
      <c r="BF279" s="456"/>
    </row>
    <row r="280" spans="1:58" ht="30" x14ac:dyDescent="0.25">
      <c r="A280" s="247">
        <v>22</v>
      </c>
      <c r="B280" s="247" t="s">
        <v>1135</v>
      </c>
      <c r="C280" s="252" t="s">
        <v>1136</v>
      </c>
      <c r="D280" s="251" t="s">
        <v>897</v>
      </c>
      <c r="E280" s="251">
        <v>120</v>
      </c>
      <c r="F280" s="1"/>
      <c r="G280" s="255">
        <f t="shared" si="33"/>
        <v>0</v>
      </c>
      <c r="BF280" s="456"/>
    </row>
    <row r="281" spans="1:58" ht="30" x14ac:dyDescent="0.25">
      <c r="A281" s="247">
        <v>23</v>
      </c>
      <c r="B281" s="247" t="s">
        <v>1137</v>
      </c>
      <c r="C281" s="252" t="s">
        <v>1138</v>
      </c>
      <c r="D281" s="251" t="s">
        <v>897</v>
      </c>
      <c r="E281" s="251">
        <v>120</v>
      </c>
      <c r="F281" s="1"/>
      <c r="G281" s="255">
        <f t="shared" si="33"/>
        <v>0</v>
      </c>
      <c r="BF281" s="456"/>
    </row>
    <row r="282" spans="1:58" ht="30" x14ac:dyDescent="0.25">
      <c r="A282" s="247">
        <v>24</v>
      </c>
      <c r="B282" s="247" t="s">
        <v>1139</v>
      </c>
      <c r="C282" s="252" t="s">
        <v>1140</v>
      </c>
      <c r="D282" s="251" t="s">
        <v>897</v>
      </c>
      <c r="E282" s="251">
        <v>30</v>
      </c>
      <c r="F282" s="1"/>
      <c r="G282" s="255">
        <f t="shared" si="33"/>
        <v>0</v>
      </c>
      <c r="BF282" s="456"/>
    </row>
    <row r="283" spans="1:58" ht="30" x14ac:dyDescent="0.25">
      <c r="A283" s="247">
        <v>25</v>
      </c>
      <c r="B283" s="247" t="s">
        <v>1141</v>
      </c>
      <c r="C283" s="252" t="s">
        <v>1142</v>
      </c>
      <c r="D283" s="251" t="s">
        <v>897</v>
      </c>
      <c r="E283" s="251">
        <v>30</v>
      </c>
      <c r="F283" s="1"/>
      <c r="G283" s="255">
        <f t="shared" si="33"/>
        <v>0</v>
      </c>
      <c r="BF283" s="456"/>
    </row>
    <row r="284" spans="1:58" ht="30" x14ac:dyDescent="0.25">
      <c r="A284" s="247">
        <v>26</v>
      </c>
      <c r="B284" s="247" t="s">
        <v>1171</v>
      </c>
      <c r="C284" s="252" t="s">
        <v>1172</v>
      </c>
      <c r="D284" s="251" t="s">
        <v>896</v>
      </c>
      <c r="E284" s="251">
        <v>60</v>
      </c>
      <c r="F284" s="1"/>
      <c r="G284" s="255">
        <f t="shared" si="33"/>
        <v>0</v>
      </c>
      <c r="BF284" s="456"/>
    </row>
    <row r="285" spans="1:58" ht="75" x14ac:dyDescent="0.25">
      <c r="A285" s="247">
        <v>27</v>
      </c>
      <c r="B285" s="247" t="s">
        <v>1196</v>
      </c>
      <c r="C285" s="252" t="s">
        <v>1197</v>
      </c>
      <c r="D285" s="251" t="s">
        <v>896</v>
      </c>
      <c r="E285" s="251">
        <v>8</v>
      </c>
      <c r="F285" s="1"/>
      <c r="G285" s="255">
        <f t="shared" si="33"/>
        <v>0</v>
      </c>
      <c r="BF285" s="456"/>
    </row>
    <row r="286" spans="1:58" ht="75" x14ac:dyDescent="0.25">
      <c r="A286" s="247">
        <v>28</v>
      </c>
      <c r="B286" s="247" t="s">
        <v>1198</v>
      </c>
      <c r="C286" s="252" t="s">
        <v>1199</v>
      </c>
      <c r="D286" s="251" t="s">
        <v>896</v>
      </c>
      <c r="E286" s="251">
        <v>2</v>
      </c>
      <c r="F286" s="1"/>
      <c r="G286" s="255">
        <f t="shared" si="33"/>
        <v>0</v>
      </c>
      <c r="BF286" s="456"/>
    </row>
    <row r="287" spans="1:58" ht="60" x14ac:dyDescent="0.25">
      <c r="A287" s="247">
        <v>29</v>
      </c>
      <c r="B287" s="247" t="s">
        <v>1344</v>
      </c>
      <c r="C287" s="252" t="s">
        <v>1345</v>
      </c>
      <c r="D287" s="251" t="s">
        <v>896</v>
      </c>
      <c r="E287" s="251">
        <v>30</v>
      </c>
      <c r="F287" s="1"/>
      <c r="G287" s="255">
        <f t="shared" si="33"/>
        <v>0</v>
      </c>
      <c r="BF287" s="456"/>
    </row>
    <row r="288" spans="1:58" ht="60" x14ac:dyDescent="0.25">
      <c r="A288" s="247">
        <v>30</v>
      </c>
      <c r="B288" s="247" t="s">
        <v>1349</v>
      </c>
      <c r="C288" s="252" t="s">
        <v>1350</v>
      </c>
      <c r="D288" s="251" t="s">
        <v>896</v>
      </c>
      <c r="E288" s="251">
        <v>3</v>
      </c>
      <c r="F288" s="1"/>
      <c r="G288" s="255">
        <f t="shared" si="33"/>
        <v>0</v>
      </c>
      <c r="BF288" s="456"/>
    </row>
    <row r="289" spans="1:58" ht="60" x14ac:dyDescent="0.25">
      <c r="A289" s="247">
        <v>31</v>
      </c>
      <c r="B289" s="247" t="s">
        <v>1351</v>
      </c>
      <c r="C289" s="252" t="s">
        <v>1352</v>
      </c>
      <c r="D289" s="251" t="s">
        <v>896</v>
      </c>
      <c r="E289" s="251">
        <v>6</v>
      </c>
      <c r="F289" s="1"/>
      <c r="G289" s="255">
        <f t="shared" si="33"/>
        <v>0</v>
      </c>
      <c r="BF289" s="456"/>
    </row>
    <row r="290" spans="1:58" ht="45" x14ac:dyDescent="0.25">
      <c r="A290" s="247">
        <v>32</v>
      </c>
      <c r="B290" s="247" t="s">
        <v>1228</v>
      </c>
      <c r="C290" s="252" t="s">
        <v>1229</v>
      </c>
      <c r="D290" s="251" t="s">
        <v>896</v>
      </c>
      <c r="E290" s="251">
        <v>2</v>
      </c>
      <c r="F290" s="1"/>
      <c r="G290" s="255">
        <f t="shared" si="33"/>
        <v>0</v>
      </c>
      <c r="BF290" s="456"/>
    </row>
    <row r="291" spans="1:58" ht="15" x14ac:dyDescent="0.25">
      <c r="A291" s="247">
        <v>33</v>
      </c>
      <c r="B291" s="247"/>
      <c r="C291" s="252" t="s">
        <v>1235</v>
      </c>
      <c r="D291" s="251" t="s">
        <v>896</v>
      </c>
      <c r="E291" s="251">
        <v>8</v>
      </c>
      <c r="F291" s="1"/>
      <c r="G291" s="255">
        <f t="shared" si="33"/>
        <v>0</v>
      </c>
      <c r="BF291" s="456"/>
    </row>
    <row r="292" spans="1:58" ht="15" x14ac:dyDescent="0.25">
      <c r="A292" s="247">
        <v>34</v>
      </c>
      <c r="B292" s="247"/>
      <c r="C292" s="252" t="s">
        <v>1236</v>
      </c>
      <c r="D292" s="251" t="s">
        <v>896</v>
      </c>
      <c r="E292" s="251">
        <v>1</v>
      </c>
      <c r="F292" s="1"/>
      <c r="G292" s="255">
        <f t="shared" si="33"/>
        <v>0</v>
      </c>
      <c r="BF292" s="456"/>
    </row>
    <row r="293" spans="1:58" ht="15" x14ac:dyDescent="0.25">
      <c r="A293" s="247">
        <v>35</v>
      </c>
      <c r="B293" s="247"/>
      <c r="C293" s="252" t="s">
        <v>1348</v>
      </c>
      <c r="D293" s="251" t="s">
        <v>896</v>
      </c>
      <c r="E293" s="251">
        <v>30</v>
      </c>
      <c r="F293" s="1"/>
      <c r="G293" s="255">
        <f t="shared" si="33"/>
        <v>0</v>
      </c>
      <c r="BF293" s="456"/>
    </row>
    <row r="294" spans="1:58" ht="15" x14ac:dyDescent="0.25">
      <c r="A294" s="247">
        <v>36</v>
      </c>
      <c r="B294" s="247"/>
      <c r="C294" s="252" t="s">
        <v>1353</v>
      </c>
      <c r="D294" s="251" t="s">
        <v>896</v>
      </c>
      <c r="E294" s="251">
        <v>3</v>
      </c>
      <c r="F294" s="1"/>
      <c r="G294" s="255">
        <f t="shared" si="33"/>
        <v>0</v>
      </c>
      <c r="BF294" s="456"/>
    </row>
    <row r="295" spans="1:58" ht="15" x14ac:dyDescent="0.25">
      <c r="A295" s="247">
        <v>37</v>
      </c>
      <c r="B295" s="247"/>
      <c r="C295" s="252" t="s">
        <v>1354</v>
      </c>
      <c r="D295" s="251" t="s">
        <v>896</v>
      </c>
      <c r="E295" s="251">
        <v>6</v>
      </c>
      <c r="F295" s="1"/>
      <c r="G295" s="255">
        <f t="shared" si="33"/>
        <v>0</v>
      </c>
      <c r="BF295" s="456"/>
    </row>
    <row r="296" spans="1:58" ht="15" x14ac:dyDescent="0.25">
      <c r="A296" s="247">
        <v>38</v>
      </c>
      <c r="B296" s="247"/>
      <c r="C296" s="252" t="s">
        <v>1251</v>
      </c>
      <c r="D296" s="251" t="s">
        <v>896</v>
      </c>
      <c r="E296" s="251">
        <v>2</v>
      </c>
      <c r="F296" s="1"/>
      <c r="G296" s="255">
        <f t="shared" si="33"/>
        <v>0</v>
      </c>
      <c r="BF296" s="456"/>
    </row>
    <row r="297" spans="1:58" ht="30" x14ac:dyDescent="0.25">
      <c r="A297" s="247">
        <v>39</v>
      </c>
      <c r="B297" s="247"/>
      <c r="C297" s="252" t="s">
        <v>1256</v>
      </c>
      <c r="D297" s="251" t="s">
        <v>897</v>
      </c>
      <c r="E297" s="251">
        <v>60</v>
      </c>
      <c r="F297" s="1"/>
      <c r="G297" s="255">
        <f t="shared" si="33"/>
        <v>0</v>
      </c>
      <c r="BF297" s="456"/>
    </row>
    <row r="298" spans="1:58" ht="15" x14ac:dyDescent="0.25">
      <c r="A298" s="247">
        <v>40</v>
      </c>
      <c r="B298" s="247" t="s">
        <v>1257</v>
      </c>
      <c r="C298" s="252" t="s">
        <v>1258</v>
      </c>
      <c r="D298" s="251" t="s">
        <v>897</v>
      </c>
      <c r="E298" s="251">
        <v>60</v>
      </c>
      <c r="F298" s="1"/>
      <c r="G298" s="255">
        <f t="shared" si="33"/>
        <v>0</v>
      </c>
      <c r="BF298" s="456"/>
    </row>
    <row r="299" spans="1:58" ht="30" x14ac:dyDescent="0.25">
      <c r="A299" s="247">
        <v>41</v>
      </c>
      <c r="B299" s="247"/>
      <c r="C299" s="252" t="s">
        <v>1259</v>
      </c>
      <c r="D299" s="251" t="s">
        <v>897</v>
      </c>
      <c r="E299" s="251">
        <v>100</v>
      </c>
      <c r="F299" s="1"/>
      <c r="G299" s="255">
        <f t="shared" si="33"/>
        <v>0</v>
      </c>
      <c r="BF299" s="456"/>
    </row>
    <row r="300" spans="1:58" ht="15" x14ac:dyDescent="0.25">
      <c r="A300" s="247">
        <v>42</v>
      </c>
      <c r="B300" s="247" t="s">
        <v>1260</v>
      </c>
      <c r="C300" s="252" t="s">
        <v>1261</v>
      </c>
      <c r="D300" s="251" t="s">
        <v>897</v>
      </c>
      <c r="E300" s="251">
        <v>100</v>
      </c>
      <c r="F300" s="1"/>
      <c r="G300" s="255">
        <f t="shared" si="33"/>
        <v>0</v>
      </c>
      <c r="BF300" s="456"/>
    </row>
    <row r="301" spans="1:58" ht="15" x14ac:dyDescent="0.25">
      <c r="A301" s="247">
        <v>43</v>
      </c>
      <c r="B301" s="247"/>
      <c r="C301" s="252" t="s">
        <v>1278</v>
      </c>
      <c r="D301" s="251" t="s">
        <v>896</v>
      </c>
      <c r="E301" s="251">
        <v>40</v>
      </c>
      <c r="F301" s="1"/>
      <c r="G301" s="255">
        <f t="shared" si="33"/>
        <v>0</v>
      </c>
      <c r="BF301" s="456"/>
    </row>
    <row r="302" spans="1:58" ht="15" x14ac:dyDescent="0.25">
      <c r="A302" s="247">
        <v>44</v>
      </c>
      <c r="B302" s="247" t="s">
        <v>1279</v>
      </c>
      <c r="C302" s="252" t="s">
        <v>1280</v>
      </c>
      <c r="D302" s="251" t="s">
        <v>896</v>
      </c>
      <c r="E302" s="251">
        <v>40</v>
      </c>
      <c r="F302" s="1"/>
      <c r="G302" s="255">
        <f t="shared" si="33"/>
        <v>0</v>
      </c>
      <c r="BF302" s="456"/>
    </row>
    <row r="303" spans="1:58" ht="15" x14ac:dyDescent="0.25">
      <c r="A303" s="247">
        <v>45</v>
      </c>
      <c r="B303" s="247"/>
      <c r="C303" s="252" t="s">
        <v>1281</v>
      </c>
      <c r="D303" s="251" t="s">
        <v>896</v>
      </c>
      <c r="E303" s="251">
        <v>10</v>
      </c>
      <c r="F303" s="1"/>
      <c r="G303" s="255">
        <f t="shared" si="33"/>
        <v>0</v>
      </c>
      <c r="BF303" s="456"/>
    </row>
    <row r="304" spans="1:58" ht="15" x14ac:dyDescent="0.25">
      <c r="A304" s="247">
        <v>46</v>
      </c>
      <c r="B304" s="247" t="s">
        <v>1282</v>
      </c>
      <c r="C304" s="252" t="s">
        <v>1283</v>
      </c>
      <c r="D304" s="251" t="s">
        <v>896</v>
      </c>
      <c r="E304" s="251">
        <v>10</v>
      </c>
      <c r="F304" s="1"/>
      <c r="G304" s="255">
        <f t="shared" si="33"/>
        <v>0</v>
      </c>
    </row>
    <row r="305" spans="1:7" ht="15" x14ac:dyDescent="0.25">
      <c r="A305" s="247">
        <v>47</v>
      </c>
      <c r="B305" s="247" t="s">
        <v>1289</v>
      </c>
      <c r="C305" s="252" t="s">
        <v>1290</v>
      </c>
      <c r="D305" s="251" t="s">
        <v>896</v>
      </c>
      <c r="E305" s="251">
        <v>50</v>
      </c>
      <c r="F305" s="1"/>
      <c r="G305" s="255">
        <f t="shared" si="33"/>
        <v>0</v>
      </c>
    </row>
    <row r="306" spans="1:7" ht="30" x14ac:dyDescent="0.25">
      <c r="A306" s="247">
        <v>48</v>
      </c>
      <c r="B306" s="247" t="s">
        <v>1291</v>
      </c>
      <c r="C306" s="252" t="s">
        <v>1292</v>
      </c>
      <c r="D306" s="251" t="s">
        <v>896</v>
      </c>
      <c r="E306" s="251">
        <v>80</v>
      </c>
      <c r="F306" s="1"/>
      <c r="G306" s="255">
        <f t="shared" si="33"/>
        <v>0</v>
      </c>
    </row>
    <row r="307" spans="1:7" ht="15" x14ac:dyDescent="0.25">
      <c r="A307" s="247">
        <v>49</v>
      </c>
      <c r="B307" s="247"/>
      <c r="C307" s="252" t="s">
        <v>1330</v>
      </c>
      <c r="D307" s="251" t="s">
        <v>894</v>
      </c>
      <c r="E307" s="251">
        <v>30</v>
      </c>
      <c r="F307" s="1"/>
      <c r="G307" s="255">
        <f t="shared" si="33"/>
        <v>0</v>
      </c>
    </row>
    <row r="308" spans="1:7" ht="15" x14ac:dyDescent="0.25">
      <c r="A308" s="247">
        <v>50</v>
      </c>
      <c r="B308" s="247" t="s">
        <v>1331</v>
      </c>
      <c r="C308" s="252" t="s">
        <v>1332</v>
      </c>
      <c r="D308" s="251" t="s">
        <v>894</v>
      </c>
      <c r="E308" s="251">
        <v>15</v>
      </c>
      <c r="F308" s="1"/>
      <c r="G308" s="255">
        <f t="shared" si="33"/>
        <v>0</v>
      </c>
    </row>
    <row r="309" spans="1:7" ht="15" x14ac:dyDescent="0.25">
      <c r="A309" s="247">
        <v>51</v>
      </c>
      <c r="B309" s="247" t="s">
        <v>1333</v>
      </c>
      <c r="C309" s="252" t="s">
        <v>1334</v>
      </c>
      <c r="D309" s="251" t="s">
        <v>894</v>
      </c>
      <c r="E309" s="251">
        <v>10</v>
      </c>
      <c r="F309" s="1"/>
      <c r="G309" s="255">
        <f>E309*F309</f>
        <v>0</v>
      </c>
    </row>
    <row r="310" spans="1:7" x14ac:dyDescent="0.2">
      <c r="A310" s="472"/>
      <c r="B310" s="473" t="s">
        <v>1072</v>
      </c>
      <c r="C310" s="474" t="str">
        <f>CONCATENATE(B262," ",C262)</f>
        <v>M21 Elektromontáže</v>
      </c>
      <c r="D310" s="472"/>
      <c r="E310" s="475"/>
      <c r="F310" s="475"/>
      <c r="G310" s="476">
        <f>SUM(G263:G309)</f>
        <v>0</v>
      </c>
    </row>
    <row r="311" spans="1:7" ht="14.25" x14ac:dyDescent="0.2">
      <c r="A311" s="175"/>
      <c r="B311" s="175"/>
      <c r="C311" s="257" t="s">
        <v>618</v>
      </c>
      <c r="D311" s="175"/>
      <c r="E311" s="175"/>
      <c r="F311" s="175"/>
      <c r="G311" s="258">
        <f>G310+G261</f>
        <v>0</v>
      </c>
    </row>
    <row r="312" spans="1:7" ht="13.5" thickBot="1" x14ac:dyDescent="0.25"/>
    <row r="313" spans="1:7" ht="13.5" thickTop="1" x14ac:dyDescent="0.2">
      <c r="A313" s="916" t="s">
        <v>1052</v>
      </c>
      <c r="B313" s="917"/>
      <c r="C313" s="462" t="s">
        <v>1355</v>
      </c>
      <c r="D313" s="462">
        <v>4</v>
      </c>
      <c r="E313" s="463"/>
      <c r="F313" s="464"/>
      <c r="G313" s="465"/>
    </row>
    <row r="314" spans="1:7" ht="13.5" thickBot="1" x14ac:dyDescent="0.25">
      <c r="A314" s="914" t="s">
        <v>1053</v>
      </c>
      <c r="B314" s="915"/>
      <c r="C314" s="466" t="s">
        <v>1356</v>
      </c>
      <c r="D314" s="467"/>
      <c r="E314" s="911"/>
      <c r="F314" s="911"/>
      <c r="G314" s="912"/>
    </row>
    <row r="315" spans="1:7" ht="13.5" thickTop="1" x14ac:dyDescent="0.2">
      <c r="A315" s="468" t="s">
        <v>1054</v>
      </c>
      <c r="B315" s="469" t="s">
        <v>1055</v>
      </c>
      <c r="C315" s="469" t="s">
        <v>1056</v>
      </c>
      <c r="D315" s="469" t="s">
        <v>1057</v>
      </c>
      <c r="E315" s="470" t="s">
        <v>1058</v>
      </c>
      <c r="F315" s="469" t="s">
        <v>1059</v>
      </c>
      <c r="G315" s="471" t="s">
        <v>1060</v>
      </c>
    </row>
    <row r="316" spans="1:7" ht="15.75" x14ac:dyDescent="0.25">
      <c r="A316" s="249" t="s">
        <v>1061</v>
      </c>
      <c r="B316" s="250" t="s">
        <v>1062</v>
      </c>
      <c r="C316" s="267" t="s">
        <v>1063</v>
      </c>
      <c r="D316" s="251"/>
      <c r="E316" s="247"/>
      <c r="F316" s="266"/>
      <c r="G316" s="266"/>
    </row>
    <row r="317" spans="1:7" ht="30" x14ac:dyDescent="0.25">
      <c r="A317" s="247">
        <v>1</v>
      </c>
      <c r="B317" s="247" t="s">
        <v>1064</v>
      </c>
      <c r="C317" s="252" t="s">
        <v>1065</v>
      </c>
      <c r="D317" s="251" t="s">
        <v>896</v>
      </c>
      <c r="E317" s="251">
        <v>50</v>
      </c>
      <c r="F317" s="1"/>
      <c r="G317" s="255">
        <f>E317*F317</f>
        <v>0</v>
      </c>
    </row>
    <row r="318" spans="1:7" ht="30" x14ac:dyDescent="0.25">
      <c r="A318" s="247">
        <v>2</v>
      </c>
      <c r="B318" s="247" t="s">
        <v>1066</v>
      </c>
      <c r="C318" s="252" t="s">
        <v>1067</v>
      </c>
      <c r="D318" s="251" t="s">
        <v>897</v>
      </c>
      <c r="E318" s="251">
        <v>200</v>
      </c>
      <c r="F318" s="1"/>
      <c r="G318" s="255">
        <f>E318*F318</f>
        <v>0</v>
      </c>
    </row>
    <row r="319" spans="1:7" ht="30" x14ac:dyDescent="0.25">
      <c r="A319" s="247">
        <v>3</v>
      </c>
      <c r="B319" s="247" t="s">
        <v>1068</v>
      </c>
      <c r="C319" s="252" t="s">
        <v>1069</v>
      </c>
      <c r="D319" s="251" t="s">
        <v>897</v>
      </c>
      <c r="E319" s="251">
        <v>20</v>
      </c>
      <c r="F319" s="1"/>
      <c r="G319" s="255">
        <f>E319*F319</f>
        <v>0</v>
      </c>
    </row>
    <row r="320" spans="1:7" ht="30" x14ac:dyDescent="0.25">
      <c r="A320" s="247">
        <v>4</v>
      </c>
      <c r="B320" s="247" t="s">
        <v>1070</v>
      </c>
      <c r="C320" s="252" t="s">
        <v>1071</v>
      </c>
      <c r="D320" s="251" t="s">
        <v>562</v>
      </c>
      <c r="E320" s="251">
        <v>20</v>
      </c>
      <c r="F320" s="1"/>
      <c r="G320" s="255">
        <f>E320*F320</f>
        <v>0</v>
      </c>
    </row>
    <row r="321" spans="1:7" x14ac:dyDescent="0.2">
      <c r="A321" s="472"/>
      <c r="B321" s="473" t="s">
        <v>1072</v>
      </c>
      <c r="C321" s="474" t="str">
        <f>CONCATENATE(B316," ",C316)</f>
        <v>97 Prorážení otvorů</v>
      </c>
      <c r="D321" s="472"/>
      <c r="E321" s="475"/>
      <c r="F321" s="475"/>
      <c r="G321" s="476">
        <f>SUM(G317:G320)</f>
        <v>0</v>
      </c>
    </row>
    <row r="322" spans="1:7" ht="15.75" x14ac:dyDescent="0.25">
      <c r="A322" s="249" t="s">
        <v>1061</v>
      </c>
      <c r="B322" s="250" t="s">
        <v>1073</v>
      </c>
      <c r="C322" s="267" t="s">
        <v>1074</v>
      </c>
      <c r="D322" s="251"/>
      <c r="E322" s="247"/>
      <c r="F322" s="266"/>
      <c r="G322" s="266"/>
    </row>
    <row r="323" spans="1:7" ht="30" x14ac:dyDescent="0.25">
      <c r="A323" s="247">
        <v>5</v>
      </c>
      <c r="B323" s="247"/>
      <c r="C323" s="252" t="s">
        <v>1357</v>
      </c>
      <c r="D323" s="251" t="s">
        <v>896</v>
      </c>
      <c r="E323" s="251">
        <v>1</v>
      </c>
      <c r="F323" s="1"/>
      <c r="G323" s="255">
        <f t="shared" ref="G323:G368" si="34">E323*F323</f>
        <v>0</v>
      </c>
    </row>
    <row r="324" spans="1:7" ht="30" x14ac:dyDescent="0.25">
      <c r="A324" s="247">
        <v>6</v>
      </c>
      <c r="B324" s="247" t="s">
        <v>1358</v>
      </c>
      <c r="C324" s="252" t="s">
        <v>1359</v>
      </c>
      <c r="D324" s="251" t="s">
        <v>896</v>
      </c>
      <c r="E324" s="251">
        <v>1</v>
      </c>
      <c r="F324" s="1"/>
      <c r="G324" s="255">
        <f t="shared" si="34"/>
        <v>0</v>
      </c>
    </row>
    <row r="325" spans="1:7" ht="15" x14ac:dyDescent="0.25">
      <c r="A325" s="247">
        <v>7</v>
      </c>
      <c r="B325" s="247"/>
      <c r="C325" s="252" t="s">
        <v>1360</v>
      </c>
      <c r="D325" s="251" t="s">
        <v>896</v>
      </c>
      <c r="E325" s="251">
        <v>1</v>
      </c>
      <c r="F325" s="1"/>
      <c r="G325" s="255">
        <f t="shared" si="34"/>
        <v>0</v>
      </c>
    </row>
    <row r="326" spans="1:7" ht="15" x14ac:dyDescent="0.25">
      <c r="A326" s="247">
        <v>8</v>
      </c>
      <c r="B326" s="247"/>
      <c r="C326" s="252" t="s">
        <v>1361</v>
      </c>
      <c r="D326" s="251" t="s">
        <v>1082</v>
      </c>
      <c r="E326" s="251">
        <v>1</v>
      </c>
      <c r="F326" s="1"/>
      <c r="G326" s="255">
        <f t="shared" si="34"/>
        <v>0</v>
      </c>
    </row>
    <row r="327" spans="1:7" ht="30" x14ac:dyDescent="0.25">
      <c r="A327" s="247">
        <v>9</v>
      </c>
      <c r="B327" s="247"/>
      <c r="C327" s="252" t="s">
        <v>1362</v>
      </c>
      <c r="D327" s="251" t="s">
        <v>896</v>
      </c>
      <c r="E327" s="251">
        <v>1</v>
      </c>
      <c r="F327" s="1"/>
      <c r="G327" s="255">
        <f t="shared" si="34"/>
        <v>0</v>
      </c>
    </row>
    <row r="328" spans="1:7" ht="30" x14ac:dyDescent="0.25">
      <c r="A328" s="247">
        <v>10</v>
      </c>
      <c r="B328" s="247" t="s">
        <v>1358</v>
      </c>
      <c r="C328" s="252" t="s">
        <v>1359</v>
      </c>
      <c r="D328" s="251" t="s">
        <v>896</v>
      </c>
      <c r="E328" s="251">
        <v>1</v>
      </c>
      <c r="F328" s="1"/>
      <c r="G328" s="255">
        <f t="shared" si="34"/>
        <v>0</v>
      </c>
    </row>
    <row r="329" spans="1:7" ht="45" x14ac:dyDescent="0.25">
      <c r="A329" s="247">
        <v>11</v>
      </c>
      <c r="B329" s="247"/>
      <c r="C329" s="252" t="s">
        <v>1363</v>
      </c>
      <c r="D329" s="251" t="s">
        <v>1082</v>
      </c>
      <c r="E329" s="251">
        <v>1</v>
      </c>
      <c r="F329" s="1"/>
      <c r="G329" s="255">
        <f t="shared" si="34"/>
        <v>0</v>
      </c>
    </row>
    <row r="330" spans="1:7" ht="30" x14ac:dyDescent="0.25">
      <c r="A330" s="247">
        <v>12</v>
      </c>
      <c r="B330" s="247"/>
      <c r="C330" s="252" t="s">
        <v>1364</v>
      </c>
      <c r="D330" s="251" t="s">
        <v>1082</v>
      </c>
      <c r="E330" s="251">
        <v>1</v>
      </c>
      <c r="F330" s="1"/>
      <c r="G330" s="255">
        <f t="shared" si="34"/>
        <v>0</v>
      </c>
    </row>
    <row r="331" spans="1:7" ht="15" x14ac:dyDescent="0.25">
      <c r="A331" s="247">
        <v>13</v>
      </c>
      <c r="B331" s="247"/>
      <c r="C331" s="252" t="s">
        <v>1365</v>
      </c>
      <c r="D331" s="251" t="s">
        <v>1082</v>
      </c>
      <c r="E331" s="251">
        <v>1</v>
      </c>
      <c r="F331" s="1"/>
      <c r="G331" s="255">
        <f t="shared" si="34"/>
        <v>0</v>
      </c>
    </row>
    <row r="332" spans="1:7" ht="15" x14ac:dyDescent="0.25">
      <c r="A332" s="247">
        <v>14</v>
      </c>
      <c r="B332" s="247"/>
      <c r="C332" s="252" t="s">
        <v>1366</v>
      </c>
      <c r="D332" s="251" t="s">
        <v>1082</v>
      </c>
      <c r="E332" s="251">
        <v>1</v>
      </c>
      <c r="F332" s="1"/>
      <c r="G332" s="255">
        <f t="shared" si="34"/>
        <v>0</v>
      </c>
    </row>
    <row r="333" spans="1:7" ht="60" x14ac:dyDescent="0.25">
      <c r="A333" s="247">
        <v>15</v>
      </c>
      <c r="B333" s="247"/>
      <c r="C333" s="252" t="s">
        <v>1105</v>
      </c>
      <c r="D333" s="251" t="s">
        <v>896</v>
      </c>
      <c r="E333" s="251">
        <v>3</v>
      </c>
      <c r="F333" s="1"/>
      <c r="G333" s="255">
        <f t="shared" si="34"/>
        <v>0</v>
      </c>
    </row>
    <row r="334" spans="1:7" ht="30" x14ac:dyDescent="0.25">
      <c r="A334" s="247">
        <v>16</v>
      </c>
      <c r="B334" s="247" t="s">
        <v>1106</v>
      </c>
      <c r="C334" s="252" t="s">
        <v>1107</v>
      </c>
      <c r="D334" s="251" t="s">
        <v>896</v>
      </c>
      <c r="E334" s="251">
        <v>3</v>
      </c>
      <c r="F334" s="1"/>
      <c r="G334" s="255">
        <f t="shared" si="34"/>
        <v>0</v>
      </c>
    </row>
    <row r="335" spans="1:7" ht="45" x14ac:dyDescent="0.25">
      <c r="A335" s="247">
        <v>17</v>
      </c>
      <c r="B335" s="247"/>
      <c r="C335" s="252" t="s">
        <v>1367</v>
      </c>
      <c r="D335" s="251" t="s">
        <v>896</v>
      </c>
      <c r="E335" s="251">
        <v>8</v>
      </c>
      <c r="F335" s="1"/>
      <c r="G335" s="255">
        <f t="shared" si="34"/>
        <v>0</v>
      </c>
    </row>
    <row r="336" spans="1:7" ht="15" x14ac:dyDescent="0.25">
      <c r="A336" s="247">
        <v>18</v>
      </c>
      <c r="B336" s="247" t="s">
        <v>1111</v>
      </c>
      <c r="C336" s="252" t="s">
        <v>1112</v>
      </c>
      <c r="D336" s="251" t="s">
        <v>896</v>
      </c>
      <c r="E336" s="251">
        <v>8</v>
      </c>
      <c r="F336" s="1"/>
      <c r="G336" s="255">
        <f t="shared" si="34"/>
        <v>0</v>
      </c>
    </row>
    <row r="337" spans="1:7" ht="30" x14ac:dyDescent="0.25">
      <c r="A337" s="247">
        <v>19</v>
      </c>
      <c r="B337" s="247" t="s">
        <v>1130</v>
      </c>
      <c r="C337" s="252" t="s">
        <v>1131</v>
      </c>
      <c r="D337" s="251" t="s">
        <v>897</v>
      </c>
      <c r="E337" s="251">
        <v>250</v>
      </c>
      <c r="F337" s="1"/>
      <c r="G337" s="255">
        <f t="shared" si="34"/>
        <v>0</v>
      </c>
    </row>
    <row r="338" spans="1:7" ht="30" x14ac:dyDescent="0.25">
      <c r="A338" s="247">
        <v>20</v>
      </c>
      <c r="B338" s="247" t="s">
        <v>1133</v>
      </c>
      <c r="C338" s="252" t="s">
        <v>1134</v>
      </c>
      <c r="D338" s="251" t="s">
        <v>897</v>
      </c>
      <c r="E338" s="251">
        <v>250</v>
      </c>
      <c r="F338" s="1"/>
      <c r="G338" s="255">
        <f t="shared" si="34"/>
        <v>0</v>
      </c>
    </row>
    <row r="339" spans="1:7" ht="30" x14ac:dyDescent="0.25">
      <c r="A339" s="247">
        <v>21</v>
      </c>
      <c r="B339" s="247" t="s">
        <v>1135</v>
      </c>
      <c r="C339" s="252" t="s">
        <v>1136</v>
      </c>
      <c r="D339" s="251" t="s">
        <v>897</v>
      </c>
      <c r="E339" s="251">
        <v>160</v>
      </c>
      <c r="F339" s="1"/>
      <c r="G339" s="255">
        <f t="shared" si="34"/>
        <v>0</v>
      </c>
    </row>
    <row r="340" spans="1:7" ht="30" x14ac:dyDescent="0.25">
      <c r="A340" s="247">
        <v>22</v>
      </c>
      <c r="B340" s="247" t="s">
        <v>1137</v>
      </c>
      <c r="C340" s="252" t="s">
        <v>1138</v>
      </c>
      <c r="D340" s="251" t="s">
        <v>897</v>
      </c>
      <c r="E340" s="251">
        <v>160</v>
      </c>
      <c r="F340" s="1"/>
      <c r="G340" s="255">
        <f t="shared" si="34"/>
        <v>0</v>
      </c>
    </row>
    <row r="341" spans="1:7" ht="30" x14ac:dyDescent="0.25">
      <c r="A341" s="247">
        <v>23</v>
      </c>
      <c r="B341" s="247" t="s">
        <v>1139</v>
      </c>
      <c r="C341" s="252" t="s">
        <v>1140</v>
      </c>
      <c r="D341" s="251" t="s">
        <v>897</v>
      </c>
      <c r="E341" s="251">
        <v>15</v>
      </c>
      <c r="F341" s="1"/>
      <c r="G341" s="255">
        <f t="shared" si="34"/>
        <v>0</v>
      </c>
    </row>
    <row r="342" spans="1:7" ht="30" x14ac:dyDescent="0.25">
      <c r="A342" s="247">
        <v>24</v>
      </c>
      <c r="B342" s="247" t="s">
        <v>1141</v>
      </c>
      <c r="C342" s="252" t="s">
        <v>1142</v>
      </c>
      <c r="D342" s="251" t="s">
        <v>897</v>
      </c>
      <c r="E342" s="251">
        <v>15</v>
      </c>
      <c r="F342" s="1"/>
      <c r="G342" s="255">
        <f t="shared" si="34"/>
        <v>0</v>
      </c>
    </row>
    <row r="343" spans="1:7" ht="30" x14ac:dyDescent="0.25">
      <c r="A343" s="247">
        <v>25</v>
      </c>
      <c r="B343" s="247" t="s">
        <v>1368</v>
      </c>
      <c r="C343" s="252" t="s">
        <v>1369</v>
      </c>
      <c r="D343" s="251" t="s">
        <v>897</v>
      </c>
      <c r="E343" s="251">
        <v>10</v>
      </c>
      <c r="F343" s="1"/>
      <c r="G343" s="255">
        <f t="shared" si="34"/>
        <v>0</v>
      </c>
    </row>
    <row r="344" spans="1:7" ht="30" x14ac:dyDescent="0.25">
      <c r="A344" s="247">
        <v>26</v>
      </c>
      <c r="B344" s="247" t="s">
        <v>1370</v>
      </c>
      <c r="C344" s="252" t="s">
        <v>1371</v>
      </c>
      <c r="D344" s="251" t="s">
        <v>897</v>
      </c>
      <c r="E344" s="251">
        <v>10</v>
      </c>
      <c r="F344" s="1"/>
      <c r="G344" s="255">
        <f t="shared" si="34"/>
        <v>0</v>
      </c>
    </row>
    <row r="345" spans="1:7" ht="30" x14ac:dyDescent="0.25">
      <c r="A345" s="247">
        <v>27</v>
      </c>
      <c r="B345" s="247"/>
      <c r="C345" s="252" t="s">
        <v>1148</v>
      </c>
      <c r="D345" s="251" t="s">
        <v>897</v>
      </c>
      <c r="E345" s="251">
        <v>5</v>
      </c>
      <c r="F345" s="1"/>
      <c r="G345" s="255">
        <f t="shared" si="34"/>
        <v>0</v>
      </c>
    </row>
    <row r="346" spans="1:7" ht="30" x14ac:dyDescent="0.25">
      <c r="A346" s="247">
        <v>28</v>
      </c>
      <c r="B346" s="247"/>
      <c r="C346" s="252" t="s">
        <v>1149</v>
      </c>
      <c r="D346" s="251" t="s">
        <v>897</v>
      </c>
      <c r="E346" s="251">
        <v>5</v>
      </c>
      <c r="F346" s="1"/>
      <c r="G346" s="255">
        <f t="shared" si="34"/>
        <v>0</v>
      </c>
    </row>
    <row r="347" spans="1:7" ht="15" x14ac:dyDescent="0.25">
      <c r="A347" s="247">
        <v>29</v>
      </c>
      <c r="B347" s="247" t="s">
        <v>1156</v>
      </c>
      <c r="C347" s="252" t="s">
        <v>1372</v>
      </c>
      <c r="D347" s="251" t="s">
        <v>897</v>
      </c>
      <c r="E347" s="251">
        <v>5</v>
      </c>
      <c r="F347" s="1"/>
      <c r="G347" s="255">
        <f t="shared" si="34"/>
        <v>0</v>
      </c>
    </row>
    <row r="348" spans="1:7" ht="15" x14ac:dyDescent="0.25">
      <c r="A348" s="247">
        <v>30</v>
      </c>
      <c r="B348" s="247" t="s">
        <v>1373</v>
      </c>
      <c r="C348" s="252" t="s">
        <v>1374</v>
      </c>
      <c r="D348" s="251" t="s">
        <v>897</v>
      </c>
      <c r="E348" s="251">
        <v>5</v>
      </c>
      <c r="F348" s="1"/>
      <c r="G348" s="255">
        <f t="shared" si="34"/>
        <v>0</v>
      </c>
    </row>
    <row r="349" spans="1:7" ht="30" x14ac:dyDescent="0.25">
      <c r="A349" s="247">
        <v>31</v>
      </c>
      <c r="B349" s="247" t="s">
        <v>1171</v>
      </c>
      <c r="C349" s="252" t="s">
        <v>1172</v>
      </c>
      <c r="D349" s="251" t="s">
        <v>896</v>
      </c>
      <c r="E349" s="251">
        <v>50</v>
      </c>
      <c r="F349" s="1"/>
      <c r="G349" s="255">
        <f t="shared" si="34"/>
        <v>0</v>
      </c>
    </row>
    <row r="350" spans="1:7" ht="30" x14ac:dyDescent="0.25">
      <c r="A350" s="247">
        <v>32</v>
      </c>
      <c r="B350" s="247" t="s">
        <v>1173</v>
      </c>
      <c r="C350" s="252" t="s">
        <v>1174</v>
      </c>
      <c r="D350" s="251" t="s">
        <v>896</v>
      </c>
      <c r="E350" s="251">
        <v>20</v>
      </c>
      <c r="F350" s="1"/>
      <c r="G350" s="255">
        <f t="shared" si="34"/>
        <v>0</v>
      </c>
    </row>
    <row r="351" spans="1:7" ht="30" x14ac:dyDescent="0.25">
      <c r="A351" s="247">
        <v>33</v>
      </c>
      <c r="B351" s="247" t="s">
        <v>1175</v>
      </c>
      <c r="C351" s="252" t="s">
        <v>1176</v>
      </c>
      <c r="D351" s="251" t="s">
        <v>896</v>
      </c>
      <c r="E351" s="251">
        <v>10</v>
      </c>
      <c r="F351" s="1"/>
      <c r="G351" s="255">
        <f t="shared" si="34"/>
        <v>0</v>
      </c>
    </row>
    <row r="352" spans="1:7" ht="60" x14ac:dyDescent="0.25">
      <c r="A352" s="247">
        <v>34</v>
      </c>
      <c r="B352" s="247" t="s">
        <v>1344</v>
      </c>
      <c r="C352" s="252" t="s">
        <v>1345</v>
      </c>
      <c r="D352" s="251" t="s">
        <v>896</v>
      </c>
      <c r="E352" s="251">
        <v>125</v>
      </c>
      <c r="F352" s="1"/>
      <c r="G352" s="255">
        <f t="shared" si="34"/>
        <v>0</v>
      </c>
    </row>
    <row r="353" spans="1:7" ht="60" x14ac:dyDescent="0.25">
      <c r="A353" s="247">
        <v>35</v>
      </c>
      <c r="B353" s="247" t="s">
        <v>1349</v>
      </c>
      <c r="C353" s="252" t="s">
        <v>1350</v>
      </c>
      <c r="D353" s="251" t="s">
        <v>896</v>
      </c>
      <c r="E353" s="251">
        <v>14</v>
      </c>
      <c r="F353" s="1"/>
      <c r="G353" s="255">
        <f t="shared" si="34"/>
        <v>0</v>
      </c>
    </row>
    <row r="354" spans="1:7" ht="15" x14ac:dyDescent="0.25">
      <c r="A354" s="247">
        <v>36</v>
      </c>
      <c r="B354" s="247"/>
      <c r="C354" s="252" t="s">
        <v>1348</v>
      </c>
      <c r="D354" s="251" t="s">
        <v>896</v>
      </c>
      <c r="E354" s="251">
        <v>125</v>
      </c>
      <c r="F354" s="1"/>
      <c r="G354" s="255">
        <f t="shared" si="34"/>
        <v>0</v>
      </c>
    </row>
    <row r="355" spans="1:7" ht="15" x14ac:dyDescent="0.25">
      <c r="A355" s="247">
        <v>37</v>
      </c>
      <c r="B355" s="247"/>
      <c r="C355" s="252" t="s">
        <v>1353</v>
      </c>
      <c r="D355" s="251" t="s">
        <v>896</v>
      </c>
      <c r="E355" s="251">
        <v>14</v>
      </c>
      <c r="F355" s="1"/>
      <c r="G355" s="255">
        <f t="shared" si="34"/>
        <v>0</v>
      </c>
    </row>
    <row r="356" spans="1:7" ht="30" x14ac:dyDescent="0.25">
      <c r="A356" s="247">
        <v>38</v>
      </c>
      <c r="B356" s="247"/>
      <c r="C356" s="252" t="s">
        <v>1259</v>
      </c>
      <c r="D356" s="251" t="s">
        <v>897</v>
      </c>
      <c r="E356" s="251">
        <v>200</v>
      </c>
      <c r="F356" s="1"/>
      <c r="G356" s="255">
        <f t="shared" si="34"/>
        <v>0</v>
      </c>
    </row>
    <row r="357" spans="1:7" ht="15" x14ac:dyDescent="0.25">
      <c r="A357" s="247">
        <v>39</v>
      </c>
      <c r="B357" s="247" t="s">
        <v>1260</v>
      </c>
      <c r="C357" s="252" t="s">
        <v>1261</v>
      </c>
      <c r="D357" s="251" t="s">
        <v>897</v>
      </c>
      <c r="E357" s="251">
        <v>200</v>
      </c>
      <c r="F357" s="1"/>
      <c r="G357" s="255">
        <f t="shared" si="34"/>
        <v>0</v>
      </c>
    </row>
    <row r="358" spans="1:7" ht="30" x14ac:dyDescent="0.25">
      <c r="A358" s="247">
        <v>40</v>
      </c>
      <c r="B358" s="247"/>
      <c r="C358" s="252" t="s">
        <v>1262</v>
      </c>
      <c r="D358" s="251" t="s">
        <v>897</v>
      </c>
      <c r="E358" s="251">
        <v>120</v>
      </c>
      <c r="F358" s="1"/>
      <c r="G358" s="255">
        <f t="shared" si="34"/>
        <v>0</v>
      </c>
    </row>
    <row r="359" spans="1:7" ht="15" x14ac:dyDescent="0.25">
      <c r="A359" s="247">
        <v>41</v>
      </c>
      <c r="B359" s="247" t="s">
        <v>1263</v>
      </c>
      <c r="C359" s="252" t="s">
        <v>1264</v>
      </c>
      <c r="D359" s="251" t="s">
        <v>897</v>
      </c>
      <c r="E359" s="251">
        <v>120</v>
      </c>
      <c r="F359" s="1"/>
      <c r="G359" s="255">
        <f t="shared" si="34"/>
        <v>0</v>
      </c>
    </row>
    <row r="360" spans="1:7" ht="15" x14ac:dyDescent="0.25">
      <c r="A360" s="247">
        <v>42</v>
      </c>
      <c r="B360" s="247"/>
      <c r="C360" s="252" t="s">
        <v>1278</v>
      </c>
      <c r="D360" s="251" t="s">
        <v>896</v>
      </c>
      <c r="E360" s="251">
        <v>11</v>
      </c>
      <c r="F360" s="1"/>
      <c r="G360" s="255">
        <f t="shared" si="34"/>
        <v>0</v>
      </c>
    </row>
    <row r="361" spans="1:7" ht="15" x14ac:dyDescent="0.25">
      <c r="A361" s="247">
        <v>43</v>
      </c>
      <c r="B361" s="247" t="s">
        <v>1279</v>
      </c>
      <c r="C361" s="252" t="s">
        <v>1280</v>
      </c>
      <c r="D361" s="251" t="s">
        <v>896</v>
      </c>
      <c r="E361" s="251">
        <v>11</v>
      </c>
      <c r="F361" s="1"/>
      <c r="G361" s="255">
        <f t="shared" si="34"/>
        <v>0</v>
      </c>
    </row>
    <row r="362" spans="1:7" ht="15" x14ac:dyDescent="0.25">
      <c r="A362" s="247">
        <v>44</v>
      </c>
      <c r="B362" s="247"/>
      <c r="C362" s="252" t="s">
        <v>1281</v>
      </c>
      <c r="D362" s="251" t="s">
        <v>896</v>
      </c>
      <c r="E362" s="251">
        <v>9</v>
      </c>
      <c r="F362" s="1"/>
      <c r="G362" s="255">
        <f t="shared" si="34"/>
        <v>0</v>
      </c>
    </row>
    <row r="363" spans="1:7" ht="15" x14ac:dyDescent="0.25">
      <c r="A363" s="247">
        <v>45</v>
      </c>
      <c r="B363" s="247" t="s">
        <v>1282</v>
      </c>
      <c r="C363" s="252" t="s">
        <v>1283</v>
      </c>
      <c r="D363" s="251" t="s">
        <v>896</v>
      </c>
      <c r="E363" s="251">
        <v>9</v>
      </c>
      <c r="F363" s="1"/>
      <c r="G363" s="255">
        <f t="shared" si="34"/>
        <v>0</v>
      </c>
    </row>
    <row r="364" spans="1:7" ht="15" x14ac:dyDescent="0.25">
      <c r="A364" s="247">
        <v>46</v>
      </c>
      <c r="B364" s="247" t="s">
        <v>1289</v>
      </c>
      <c r="C364" s="252" t="s">
        <v>1290</v>
      </c>
      <c r="D364" s="251" t="s">
        <v>896</v>
      </c>
      <c r="E364" s="251">
        <v>30</v>
      </c>
      <c r="F364" s="1"/>
      <c r="G364" s="255">
        <f t="shared" si="34"/>
        <v>0</v>
      </c>
    </row>
    <row r="365" spans="1:7" ht="30" x14ac:dyDescent="0.25">
      <c r="A365" s="247">
        <v>47</v>
      </c>
      <c r="B365" s="247" t="s">
        <v>1291</v>
      </c>
      <c r="C365" s="252" t="s">
        <v>1292</v>
      </c>
      <c r="D365" s="251" t="s">
        <v>896</v>
      </c>
      <c r="E365" s="251">
        <v>50</v>
      </c>
      <c r="F365" s="1"/>
      <c r="G365" s="255">
        <f t="shared" si="34"/>
        <v>0</v>
      </c>
    </row>
    <row r="366" spans="1:7" ht="15" x14ac:dyDescent="0.25">
      <c r="A366" s="247">
        <v>48</v>
      </c>
      <c r="B366" s="247"/>
      <c r="C366" s="252" t="s">
        <v>1330</v>
      </c>
      <c r="D366" s="251" t="s">
        <v>894</v>
      </c>
      <c r="E366" s="251">
        <v>20</v>
      </c>
      <c r="F366" s="1"/>
      <c r="G366" s="255">
        <f t="shared" si="34"/>
        <v>0</v>
      </c>
    </row>
    <row r="367" spans="1:7" ht="15" x14ac:dyDescent="0.25">
      <c r="A367" s="247">
        <v>49</v>
      </c>
      <c r="B367" s="247" t="s">
        <v>1331</v>
      </c>
      <c r="C367" s="252" t="s">
        <v>1332</v>
      </c>
      <c r="D367" s="251" t="s">
        <v>894</v>
      </c>
      <c r="E367" s="251">
        <v>20</v>
      </c>
      <c r="F367" s="1"/>
      <c r="G367" s="255">
        <f t="shared" si="34"/>
        <v>0</v>
      </c>
    </row>
    <row r="368" spans="1:7" ht="15" x14ac:dyDescent="0.25">
      <c r="A368" s="247">
        <v>50</v>
      </c>
      <c r="B368" s="247" t="s">
        <v>1333</v>
      </c>
      <c r="C368" s="252" t="s">
        <v>1334</v>
      </c>
      <c r="D368" s="251" t="s">
        <v>894</v>
      </c>
      <c r="E368" s="251">
        <v>10</v>
      </c>
      <c r="F368" s="1"/>
      <c r="G368" s="255">
        <f t="shared" si="34"/>
        <v>0</v>
      </c>
    </row>
    <row r="369" spans="1:10" x14ac:dyDescent="0.2">
      <c r="A369" s="472"/>
      <c r="B369" s="473" t="s">
        <v>1072</v>
      </c>
      <c r="C369" s="474" t="str">
        <f>CONCATENATE(B322," ",C322)</f>
        <v>M21 Elektromontáže</v>
      </c>
      <c r="D369" s="472"/>
      <c r="E369" s="475"/>
      <c r="F369" s="475"/>
      <c r="G369" s="476">
        <f>SUM(G323:G368)</f>
        <v>0</v>
      </c>
    </row>
    <row r="370" spans="1:10" ht="14.25" x14ac:dyDescent="0.2">
      <c r="A370" s="175"/>
      <c r="B370" s="175"/>
      <c r="C370" s="257" t="s">
        <v>618</v>
      </c>
      <c r="D370" s="175"/>
      <c r="E370" s="175"/>
      <c r="F370" s="175"/>
      <c r="G370" s="258">
        <f>G369+G321</f>
        <v>0</v>
      </c>
    </row>
    <row r="371" spans="1:10" ht="14.25" x14ac:dyDescent="0.2">
      <c r="A371" s="832" t="s">
        <v>3145</v>
      </c>
      <c r="B371" s="832"/>
      <c r="C371" s="833"/>
      <c r="D371" s="832"/>
      <c r="E371" s="832"/>
      <c r="F371" s="832"/>
      <c r="G371" s="834"/>
      <c r="H371" s="835"/>
      <c r="I371" s="835"/>
      <c r="J371" s="835"/>
    </row>
    <row r="372" spans="1:10" ht="14.25" x14ac:dyDescent="0.2">
      <c r="A372" s="236"/>
      <c r="B372" s="236"/>
      <c r="C372" s="811"/>
      <c r="D372" s="236"/>
      <c r="E372" s="236"/>
      <c r="F372" s="236"/>
      <c r="G372" s="812"/>
    </row>
    <row r="373" spans="1:10" ht="14.25" x14ac:dyDescent="0.2">
      <c r="A373" s="236"/>
      <c r="B373" s="236"/>
      <c r="C373" s="811"/>
      <c r="D373" s="236"/>
      <c r="E373" s="236"/>
      <c r="F373" s="236"/>
      <c r="G373" s="812"/>
    </row>
    <row r="374" spans="1:10" ht="14.25" x14ac:dyDescent="0.2">
      <c r="A374" s="236"/>
      <c r="B374" s="236"/>
      <c r="C374" s="811"/>
      <c r="D374" s="236"/>
      <c r="E374" s="236"/>
      <c r="F374" s="236"/>
      <c r="G374" s="812"/>
    </row>
    <row r="375" spans="1:10" ht="13.5" thickBot="1" x14ac:dyDescent="0.25"/>
    <row r="376" spans="1:10" ht="13.5" thickTop="1" x14ac:dyDescent="0.2">
      <c r="A376" s="916" t="s">
        <v>1052</v>
      </c>
      <c r="B376" s="917"/>
      <c r="C376" s="462" t="s">
        <v>1355</v>
      </c>
      <c r="D376" s="462">
        <v>5</v>
      </c>
      <c r="E376" s="463"/>
      <c r="F376" s="464"/>
      <c r="G376" s="465"/>
    </row>
    <row r="377" spans="1:10" ht="13.5" thickBot="1" x14ac:dyDescent="0.25">
      <c r="A377" s="914" t="s">
        <v>1053</v>
      </c>
      <c r="B377" s="915"/>
      <c r="C377" s="466" t="s">
        <v>1356</v>
      </c>
      <c r="D377" s="467"/>
      <c r="E377" s="911"/>
      <c r="F377" s="911"/>
      <c r="G377" s="912"/>
    </row>
    <row r="378" spans="1:10" ht="13.5" thickTop="1" x14ac:dyDescent="0.2">
      <c r="A378" s="468" t="s">
        <v>1054</v>
      </c>
      <c r="B378" s="469" t="s">
        <v>1055</v>
      </c>
      <c r="C378" s="469" t="s">
        <v>1056</v>
      </c>
      <c r="D378" s="469" t="s">
        <v>1057</v>
      </c>
      <c r="E378" s="470" t="s">
        <v>1058</v>
      </c>
      <c r="F378" s="469" t="s">
        <v>1059</v>
      </c>
      <c r="G378" s="471" t="s">
        <v>1060</v>
      </c>
    </row>
    <row r="379" spans="1:10" ht="15.75" x14ac:dyDescent="0.25">
      <c r="A379" s="249" t="s">
        <v>1061</v>
      </c>
      <c r="B379" s="250" t="s">
        <v>1062</v>
      </c>
      <c r="C379" s="267" t="s">
        <v>1063</v>
      </c>
      <c r="D379" s="251"/>
      <c r="E379" s="247"/>
      <c r="F379" s="266"/>
      <c r="G379" s="266"/>
    </row>
    <row r="380" spans="1:10" ht="30" x14ac:dyDescent="0.25">
      <c r="A380" s="247">
        <v>1</v>
      </c>
      <c r="B380" s="247" t="s">
        <v>1064</v>
      </c>
      <c r="C380" s="252" t="s">
        <v>1065</v>
      </c>
      <c r="D380" s="251" t="s">
        <v>896</v>
      </c>
      <c r="E380" s="251">
        <v>10</v>
      </c>
      <c r="F380" s="1"/>
      <c r="G380" s="255">
        <f>E380*F380</f>
        <v>0</v>
      </c>
    </row>
    <row r="381" spans="1:10" ht="30" x14ac:dyDescent="0.25">
      <c r="A381" s="247">
        <v>2</v>
      </c>
      <c r="B381" s="247" t="s">
        <v>1066</v>
      </c>
      <c r="C381" s="252" t="s">
        <v>1067</v>
      </c>
      <c r="D381" s="251" t="s">
        <v>897</v>
      </c>
      <c r="E381" s="251">
        <v>80</v>
      </c>
      <c r="F381" s="1"/>
      <c r="G381" s="255">
        <f>E381*F381</f>
        <v>0</v>
      </c>
    </row>
    <row r="382" spans="1:10" ht="30" x14ac:dyDescent="0.25">
      <c r="A382" s="247">
        <v>3</v>
      </c>
      <c r="B382" s="247" t="s">
        <v>1068</v>
      </c>
      <c r="C382" s="252" t="s">
        <v>1069</v>
      </c>
      <c r="D382" s="251" t="s">
        <v>897</v>
      </c>
      <c r="E382" s="251">
        <v>20</v>
      </c>
      <c r="F382" s="1"/>
      <c r="G382" s="255">
        <f>E382*F382</f>
        <v>0</v>
      </c>
    </row>
    <row r="383" spans="1:10" ht="30" x14ac:dyDescent="0.25">
      <c r="A383" s="247">
        <v>4</v>
      </c>
      <c r="B383" s="247" t="s">
        <v>1070</v>
      </c>
      <c r="C383" s="252" t="s">
        <v>1071</v>
      </c>
      <c r="D383" s="251" t="s">
        <v>562</v>
      </c>
      <c r="E383" s="251">
        <v>50</v>
      </c>
      <c r="F383" s="1"/>
      <c r="G383" s="255">
        <f>E383*F383</f>
        <v>0</v>
      </c>
    </row>
    <row r="384" spans="1:10" x14ac:dyDescent="0.2">
      <c r="A384" s="472"/>
      <c r="B384" s="473" t="s">
        <v>1072</v>
      </c>
      <c r="C384" s="474" t="str">
        <f>CONCATENATE(B379," ",C379)</f>
        <v>97 Prorážení otvorů</v>
      </c>
      <c r="D384" s="472"/>
      <c r="E384" s="475"/>
      <c r="F384" s="475"/>
      <c r="G384" s="476">
        <f>SUM(G380:G383)</f>
        <v>0</v>
      </c>
    </row>
    <row r="385" spans="1:7" ht="15.75" x14ac:dyDescent="0.25">
      <c r="A385" s="249" t="s">
        <v>1061</v>
      </c>
      <c r="B385" s="250" t="s">
        <v>1073</v>
      </c>
      <c r="C385" s="267" t="s">
        <v>1074</v>
      </c>
      <c r="D385" s="251"/>
      <c r="E385" s="247"/>
      <c r="F385" s="266"/>
      <c r="G385" s="266"/>
    </row>
    <row r="386" spans="1:7" ht="30" x14ac:dyDescent="0.25">
      <c r="A386" s="247">
        <v>5</v>
      </c>
      <c r="B386" s="247"/>
      <c r="C386" s="252" t="s">
        <v>1375</v>
      </c>
      <c r="D386" s="251" t="s">
        <v>896</v>
      </c>
      <c r="E386" s="251">
        <v>1</v>
      </c>
      <c r="F386" s="1"/>
      <c r="G386" s="255">
        <f t="shared" ref="G386:G436" si="35">E386*F386</f>
        <v>0</v>
      </c>
    </row>
    <row r="387" spans="1:7" ht="30" x14ac:dyDescent="0.25">
      <c r="A387" s="247">
        <v>6</v>
      </c>
      <c r="B387" s="247" t="s">
        <v>1079</v>
      </c>
      <c r="C387" s="252" t="s">
        <v>1080</v>
      </c>
      <c r="D387" s="251" t="s">
        <v>896</v>
      </c>
      <c r="E387" s="251">
        <v>1</v>
      </c>
      <c r="F387" s="1"/>
      <c r="G387" s="255">
        <f t="shared" si="35"/>
        <v>0</v>
      </c>
    </row>
    <row r="388" spans="1:7" ht="30" x14ac:dyDescent="0.25">
      <c r="A388" s="247">
        <v>7</v>
      </c>
      <c r="B388" s="247"/>
      <c r="C388" s="252" t="s">
        <v>1376</v>
      </c>
      <c r="D388" s="251" t="s">
        <v>1082</v>
      </c>
      <c r="E388" s="251">
        <v>1</v>
      </c>
      <c r="F388" s="1"/>
      <c r="G388" s="255">
        <f t="shared" si="35"/>
        <v>0</v>
      </c>
    </row>
    <row r="389" spans="1:7" ht="30" x14ac:dyDescent="0.25">
      <c r="A389" s="247">
        <v>8</v>
      </c>
      <c r="B389" s="247"/>
      <c r="C389" s="252" t="s">
        <v>1377</v>
      </c>
      <c r="D389" s="251" t="s">
        <v>1082</v>
      </c>
      <c r="E389" s="251">
        <v>1</v>
      </c>
      <c r="F389" s="1"/>
      <c r="G389" s="255">
        <f t="shared" si="35"/>
        <v>0</v>
      </c>
    </row>
    <row r="390" spans="1:7" ht="45" x14ac:dyDescent="0.25">
      <c r="A390" s="247">
        <v>9</v>
      </c>
      <c r="B390" s="247"/>
      <c r="C390" s="252" t="s">
        <v>1090</v>
      </c>
      <c r="D390" s="251" t="s">
        <v>896</v>
      </c>
      <c r="E390" s="251">
        <v>2</v>
      </c>
      <c r="F390" s="1"/>
      <c r="G390" s="255">
        <f t="shared" si="35"/>
        <v>0</v>
      </c>
    </row>
    <row r="391" spans="1:7" ht="15" x14ac:dyDescent="0.25">
      <c r="A391" s="247">
        <v>10</v>
      </c>
      <c r="B391" s="247" t="s">
        <v>1091</v>
      </c>
      <c r="C391" s="252" t="s">
        <v>1092</v>
      </c>
      <c r="D391" s="251" t="s">
        <v>896</v>
      </c>
      <c r="E391" s="251">
        <v>2</v>
      </c>
      <c r="F391" s="1"/>
      <c r="G391" s="255">
        <f t="shared" si="35"/>
        <v>0</v>
      </c>
    </row>
    <row r="392" spans="1:7" ht="45" x14ac:dyDescent="0.25">
      <c r="A392" s="247">
        <v>11</v>
      </c>
      <c r="B392" s="247"/>
      <c r="C392" s="252" t="s">
        <v>1093</v>
      </c>
      <c r="D392" s="251" t="s">
        <v>896</v>
      </c>
      <c r="E392" s="251">
        <v>1</v>
      </c>
      <c r="F392" s="1"/>
      <c r="G392" s="255">
        <f t="shared" si="35"/>
        <v>0</v>
      </c>
    </row>
    <row r="393" spans="1:7" ht="15" x14ac:dyDescent="0.25">
      <c r="A393" s="247">
        <v>12</v>
      </c>
      <c r="B393" s="247" t="s">
        <v>1094</v>
      </c>
      <c r="C393" s="252" t="s">
        <v>1095</v>
      </c>
      <c r="D393" s="251" t="s">
        <v>896</v>
      </c>
      <c r="E393" s="251">
        <v>1</v>
      </c>
      <c r="F393" s="1"/>
      <c r="G393" s="255">
        <f t="shared" si="35"/>
        <v>0</v>
      </c>
    </row>
    <row r="394" spans="1:7" ht="45" x14ac:dyDescent="0.25">
      <c r="A394" s="247">
        <v>13</v>
      </c>
      <c r="B394" s="247"/>
      <c r="C394" s="252" t="s">
        <v>1096</v>
      </c>
      <c r="D394" s="251" t="s">
        <v>896</v>
      </c>
      <c r="E394" s="251">
        <v>2</v>
      </c>
      <c r="F394" s="1"/>
      <c r="G394" s="255">
        <f t="shared" si="35"/>
        <v>0</v>
      </c>
    </row>
    <row r="395" spans="1:7" ht="15" x14ac:dyDescent="0.25">
      <c r="A395" s="247">
        <v>14</v>
      </c>
      <c r="B395" s="247" t="s">
        <v>1097</v>
      </c>
      <c r="C395" s="252" t="s">
        <v>1098</v>
      </c>
      <c r="D395" s="251" t="s">
        <v>896</v>
      </c>
      <c r="E395" s="251">
        <v>2</v>
      </c>
      <c r="F395" s="1"/>
      <c r="G395" s="255">
        <f t="shared" si="35"/>
        <v>0</v>
      </c>
    </row>
    <row r="396" spans="1:7" ht="60" x14ac:dyDescent="0.25">
      <c r="A396" s="247">
        <v>15</v>
      </c>
      <c r="B396" s="247"/>
      <c r="C396" s="252" t="s">
        <v>1105</v>
      </c>
      <c r="D396" s="251" t="s">
        <v>896</v>
      </c>
      <c r="E396" s="251">
        <v>1</v>
      </c>
      <c r="F396" s="1"/>
      <c r="G396" s="255">
        <f t="shared" si="35"/>
        <v>0</v>
      </c>
    </row>
    <row r="397" spans="1:7" ht="30" x14ac:dyDescent="0.25">
      <c r="A397" s="247">
        <v>16</v>
      </c>
      <c r="B397" s="247" t="s">
        <v>1106</v>
      </c>
      <c r="C397" s="252" t="s">
        <v>1107</v>
      </c>
      <c r="D397" s="251" t="s">
        <v>896</v>
      </c>
      <c r="E397" s="251">
        <v>1</v>
      </c>
      <c r="F397" s="1"/>
      <c r="G397" s="255">
        <f t="shared" si="35"/>
        <v>0</v>
      </c>
    </row>
    <row r="398" spans="1:7" ht="45" x14ac:dyDescent="0.25">
      <c r="A398" s="247">
        <v>17</v>
      </c>
      <c r="B398" s="247"/>
      <c r="C398" s="252" t="s">
        <v>1110</v>
      </c>
      <c r="D398" s="251" t="s">
        <v>896</v>
      </c>
      <c r="E398" s="251">
        <v>24</v>
      </c>
      <c r="F398" s="1"/>
      <c r="G398" s="255">
        <f t="shared" si="35"/>
        <v>0</v>
      </c>
    </row>
    <row r="399" spans="1:7" ht="15" x14ac:dyDescent="0.25">
      <c r="A399" s="247">
        <v>18</v>
      </c>
      <c r="B399" s="247" t="s">
        <v>1111</v>
      </c>
      <c r="C399" s="252" t="s">
        <v>1112</v>
      </c>
      <c r="D399" s="251" t="s">
        <v>896</v>
      </c>
      <c r="E399" s="251">
        <v>4</v>
      </c>
      <c r="F399" s="1"/>
      <c r="G399" s="255">
        <f t="shared" si="35"/>
        <v>0</v>
      </c>
    </row>
    <row r="400" spans="1:7" ht="30" x14ac:dyDescent="0.25">
      <c r="A400" s="247">
        <v>19</v>
      </c>
      <c r="B400" s="247" t="s">
        <v>1113</v>
      </c>
      <c r="C400" s="252" t="s">
        <v>1114</v>
      </c>
      <c r="D400" s="251" t="s">
        <v>896</v>
      </c>
      <c r="E400" s="251">
        <v>20</v>
      </c>
      <c r="F400" s="1"/>
      <c r="G400" s="255">
        <f t="shared" si="35"/>
        <v>0</v>
      </c>
    </row>
    <row r="401" spans="1:7" ht="30" x14ac:dyDescent="0.25">
      <c r="A401" s="247">
        <v>20</v>
      </c>
      <c r="B401" s="247" t="s">
        <v>1130</v>
      </c>
      <c r="C401" s="252" t="s">
        <v>1131</v>
      </c>
      <c r="D401" s="251" t="s">
        <v>897</v>
      </c>
      <c r="E401" s="251">
        <v>180</v>
      </c>
      <c r="F401" s="1"/>
      <c r="G401" s="255">
        <f t="shared" si="35"/>
        <v>0</v>
      </c>
    </row>
    <row r="402" spans="1:7" ht="30" x14ac:dyDescent="0.25">
      <c r="A402" s="247">
        <v>21</v>
      </c>
      <c r="B402" s="247" t="s">
        <v>1130</v>
      </c>
      <c r="C402" s="252" t="s">
        <v>1132</v>
      </c>
      <c r="D402" s="251" t="s">
        <v>897</v>
      </c>
      <c r="E402" s="251">
        <v>20</v>
      </c>
      <c r="F402" s="1"/>
      <c r="G402" s="255">
        <f t="shared" si="35"/>
        <v>0</v>
      </c>
    </row>
    <row r="403" spans="1:7" ht="30" x14ac:dyDescent="0.25">
      <c r="A403" s="247">
        <v>22</v>
      </c>
      <c r="B403" s="247" t="s">
        <v>1133</v>
      </c>
      <c r="C403" s="252" t="s">
        <v>1134</v>
      </c>
      <c r="D403" s="251" t="s">
        <v>897</v>
      </c>
      <c r="E403" s="251">
        <v>200</v>
      </c>
      <c r="F403" s="1"/>
      <c r="G403" s="255">
        <f t="shared" si="35"/>
        <v>0</v>
      </c>
    </row>
    <row r="404" spans="1:7" ht="30" x14ac:dyDescent="0.25">
      <c r="A404" s="247">
        <v>23</v>
      </c>
      <c r="B404" s="247" t="s">
        <v>1135</v>
      </c>
      <c r="C404" s="252" t="s">
        <v>1136</v>
      </c>
      <c r="D404" s="251" t="s">
        <v>897</v>
      </c>
      <c r="E404" s="251">
        <v>160</v>
      </c>
      <c r="F404" s="1"/>
      <c r="G404" s="255">
        <f t="shared" si="35"/>
        <v>0</v>
      </c>
    </row>
    <row r="405" spans="1:7" ht="30" x14ac:dyDescent="0.25">
      <c r="A405" s="247">
        <v>24</v>
      </c>
      <c r="B405" s="247" t="s">
        <v>1137</v>
      </c>
      <c r="C405" s="252" t="s">
        <v>1138</v>
      </c>
      <c r="D405" s="251" t="s">
        <v>897</v>
      </c>
      <c r="E405" s="251">
        <v>160</v>
      </c>
      <c r="F405" s="1"/>
      <c r="G405" s="255">
        <f t="shared" si="35"/>
        <v>0</v>
      </c>
    </row>
    <row r="406" spans="1:7" ht="30" x14ac:dyDescent="0.25">
      <c r="A406" s="247">
        <v>25</v>
      </c>
      <c r="B406" s="247" t="s">
        <v>1139</v>
      </c>
      <c r="C406" s="252" t="s">
        <v>1140</v>
      </c>
      <c r="D406" s="251" t="s">
        <v>897</v>
      </c>
      <c r="E406" s="251">
        <v>30</v>
      </c>
      <c r="F406" s="1"/>
      <c r="G406" s="255">
        <f t="shared" si="35"/>
        <v>0</v>
      </c>
    </row>
    <row r="407" spans="1:7" ht="30" x14ac:dyDescent="0.25">
      <c r="A407" s="247">
        <v>26</v>
      </c>
      <c r="B407" s="247" t="s">
        <v>1141</v>
      </c>
      <c r="C407" s="252" t="s">
        <v>1142</v>
      </c>
      <c r="D407" s="251" t="s">
        <v>897</v>
      </c>
      <c r="E407" s="251">
        <v>30</v>
      </c>
      <c r="F407" s="1"/>
      <c r="G407" s="255">
        <f t="shared" si="35"/>
        <v>0</v>
      </c>
    </row>
    <row r="408" spans="1:7" ht="30" x14ac:dyDescent="0.25">
      <c r="A408" s="247">
        <v>27</v>
      </c>
      <c r="B408" s="247" t="s">
        <v>1378</v>
      </c>
      <c r="C408" s="252" t="s">
        <v>1379</v>
      </c>
      <c r="D408" s="251" t="s">
        <v>897</v>
      </c>
      <c r="E408" s="251">
        <v>25</v>
      </c>
      <c r="F408" s="1"/>
      <c r="G408" s="255">
        <f t="shared" si="35"/>
        <v>0</v>
      </c>
    </row>
    <row r="409" spans="1:7" ht="30" x14ac:dyDescent="0.25">
      <c r="A409" s="247">
        <v>28</v>
      </c>
      <c r="B409" s="247" t="s">
        <v>1380</v>
      </c>
      <c r="C409" s="252" t="s">
        <v>1381</v>
      </c>
      <c r="D409" s="251" t="s">
        <v>897</v>
      </c>
      <c r="E409" s="251">
        <v>25</v>
      </c>
      <c r="F409" s="1"/>
      <c r="G409" s="255">
        <f t="shared" si="35"/>
        <v>0</v>
      </c>
    </row>
    <row r="410" spans="1:7" ht="30" x14ac:dyDescent="0.25">
      <c r="A410" s="247">
        <v>29</v>
      </c>
      <c r="B410" s="247" t="s">
        <v>1154</v>
      </c>
      <c r="C410" s="252" t="s">
        <v>1382</v>
      </c>
      <c r="D410" s="251" t="s">
        <v>897</v>
      </c>
      <c r="E410" s="251">
        <v>25</v>
      </c>
      <c r="F410" s="1"/>
      <c r="G410" s="255">
        <f t="shared" si="35"/>
        <v>0</v>
      </c>
    </row>
    <row r="411" spans="1:7" ht="15" x14ac:dyDescent="0.25">
      <c r="A411" s="247">
        <v>30</v>
      </c>
      <c r="B411" s="247"/>
      <c r="C411" s="252" t="s">
        <v>1383</v>
      </c>
      <c r="D411" s="251" t="s">
        <v>897</v>
      </c>
      <c r="E411" s="251">
        <v>25</v>
      </c>
      <c r="F411" s="1"/>
      <c r="G411" s="255">
        <f t="shared" si="35"/>
        <v>0</v>
      </c>
    </row>
    <row r="412" spans="1:7" ht="30" x14ac:dyDescent="0.25">
      <c r="A412" s="247">
        <v>31</v>
      </c>
      <c r="B412" s="247" t="s">
        <v>1171</v>
      </c>
      <c r="C412" s="252" t="s">
        <v>1172</v>
      </c>
      <c r="D412" s="251" t="s">
        <v>896</v>
      </c>
      <c r="E412" s="251">
        <v>50</v>
      </c>
      <c r="F412" s="1"/>
      <c r="G412" s="255">
        <f t="shared" si="35"/>
        <v>0</v>
      </c>
    </row>
    <row r="413" spans="1:7" ht="30" x14ac:dyDescent="0.25">
      <c r="A413" s="247">
        <v>32</v>
      </c>
      <c r="B413" s="247" t="s">
        <v>1175</v>
      </c>
      <c r="C413" s="252" t="s">
        <v>1176</v>
      </c>
      <c r="D413" s="251" t="s">
        <v>896</v>
      </c>
      <c r="E413" s="251">
        <v>5</v>
      </c>
      <c r="F413" s="1"/>
      <c r="G413" s="255">
        <f t="shared" si="35"/>
        <v>0</v>
      </c>
    </row>
    <row r="414" spans="1:7" ht="105" x14ac:dyDescent="0.25">
      <c r="A414" s="247">
        <v>33</v>
      </c>
      <c r="B414" s="247" t="s">
        <v>1192</v>
      </c>
      <c r="C414" s="252" t="s">
        <v>1193</v>
      </c>
      <c r="D414" s="251" t="s">
        <v>896</v>
      </c>
      <c r="E414" s="251">
        <v>51</v>
      </c>
      <c r="F414" s="1"/>
      <c r="G414" s="255">
        <f t="shared" si="35"/>
        <v>0</v>
      </c>
    </row>
    <row r="415" spans="1:7" ht="105" x14ac:dyDescent="0.25">
      <c r="A415" s="247">
        <v>34</v>
      </c>
      <c r="B415" s="247" t="s">
        <v>1384</v>
      </c>
      <c r="C415" s="252" t="s">
        <v>1385</v>
      </c>
      <c r="D415" s="251" t="s">
        <v>896</v>
      </c>
      <c r="E415" s="251">
        <v>12</v>
      </c>
      <c r="F415" s="1"/>
      <c r="G415" s="255">
        <f t="shared" si="35"/>
        <v>0</v>
      </c>
    </row>
    <row r="416" spans="1:7" ht="75" x14ac:dyDescent="0.25">
      <c r="A416" s="247">
        <v>35</v>
      </c>
      <c r="B416" s="247" t="s">
        <v>1196</v>
      </c>
      <c r="C416" s="252" t="s">
        <v>1197</v>
      </c>
      <c r="D416" s="251" t="s">
        <v>896</v>
      </c>
      <c r="E416" s="251">
        <v>3</v>
      </c>
      <c r="F416" s="1"/>
      <c r="G416" s="255">
        <f t="shared" si="35"/>
        <v>0</v>
      </c>
    </row>
    <row r="417" spans="1:7" ht="105" x14ac:dyDescent="0.25">
      <c r="A417" s="247">
        <v>36</v>
      </c>
      <c r="B417" s="247" t="s">
        <v>1208</v>
      </c>
      <c r="C417" s="252" t="s">
        <v>1209</v>
      </c>
      <c r="D417" s="251" t="s">
        <v>896</v>
      </c>
      <c r="E417" s="251">
        <v>7</v>
      </c>
      <c r="F417" s="1"/>
      <c r="G417" s="255">
        <f t="shared" si="35"/>
        <v>0</v>
      </c>
    </row>
    <row r="418" spans="1:7" ht="60" x14ac:dyDescent="0.25">
      <c r="A418" s="247">
        <v>37</v>
      </c>
      <c r="B418" s="247" t="s">
        <v>1230</v>
      </c>
      <c r="C418" s="252" t="s">
        <v>1231</v>
      </c>
      <c r="D418" s="251" t="s">
        <v>896</v>
      </c>
      <c r="E418" s="251">
        <v>1</v>
      </c>
      <c r="F418" s="1"/>
      <c r="G418" s="255">
        <f t="shared" si="35"/>
        <v>0</v>
      </c>
    </row>
    <row r="419" spans="1:7" ht="15" x14ac:dyDescent="0.25">
      <c r="A419" s="247">
        <v>38</v>
      </c>
      <c r="B419" s="247"/>
      <c r="C419" s="252" t="s">
        <v>1233</v>
      </c>
      <c r="D419" s="251" t="s">
        <v>896</v>
      </c>
      <c r="E419" s="251">
        <v>51</v>
      </c>
      <c r="F419" s="1"/>
      <c r="G419" s="255">
        <f t="shared" si="35"/>
        <v>0</v>
      </c>
    </row>
    <row r="420" spans="1:7" ht="15" x14ac:dyDescent="0.25">
      <c r="A420" s="247">
        <v>39</v>
      </c>
      <c r="B420" s="247"/>
      <c r="C420" s="252" t="s">
        <v>1386</v>
      </c>
      <c r="D420" s="251" t="s">
        <v>896</v>
      </c>
      <c r="E420" s="251">
        <v>12</v>
      </c>
      <c r="F420" s="1"/>
      <c r="G420" s="255">
        <f t="shared" si="35"/>
        <v>0</v>
      </c>
    </row>
    <row r="421" spans="1:7" ht="15" x14ac:dyDescent="0.25">
      <c r="A421" s="247">
        <v>40</v>
      </c>
      <c r="B421" s="247"/>
      <c r="C421" s="252" t="s">
        <v>1235</v>
      </c>
      <c r="D421" s="251" t="s">
        <v>896</v>
      </c>
      <c r="E421" s="251">
        <v>3</v>
      </c>
      <c r="F421" s="1"/>
      <c r="G421" s="255">
        <f t="shared" si="35"/>
        <v>0</v>
      </c>
    </row>
    <row r="422" spans="1:7" ht="15" x14ac:dyDescent="0.25">
      <c r="A422" s="247">
        <v>41</v>
      </c>
      <c r="B422" s="247"/>
      <c r="C422" s="252" t="s">
        <v>1241</v>
      </c>
      <c r="D422" s="251" t="s">
        <v>896</v>
      </c>
      <c r="E422" s="251">
        <v>7</v>
      </c>
      <c r="F422" s="1"/>
      <c r="G422" s="255">
        <f t="shared" si="35"/>
        <v>0</v>
      </c>
    </row>
    <row r="423" spans="1:7" ht="15" x14ac:dyDescent="0.25">
      <c r="A423" s="247">
        <v>42</v>
      </c>
      <c r="B423" s="247"/>
      <c r="C423" s="252" t="s">
        <v>1252</v>
      </c>
      <c r="D423" s="251" t="s">
        <v>896</v>
      </c>
      <c r="E423" s="251">
        <v>1</v>
      </c>
      <c r="F423" s="1"/>
      <c r="G423" s="255">
        <f t="shared" si="35"/>
        <v>0</v>
      </c>
    </row>
    <row r="424" spans="1:7" ht="30" x14ac:dyDescent="0.25">
      <c r="A424" s="247">
        <v>43</v>
      </c>
      <c r="B424" s="247"/>
      <c r="C424" s="252" t="s">
        <v>1256</v>
      </c>
      <c r="D424" s="251" t="s">
        <v>897</v>
      </c>
      <c r="E424" s="251">
        <v>50</v>
      </c>
      <c r="F424" s="1"/>
      <c r="G424" s="255">
        <f t="shared" si="35"/>
        <v>0</v>
      </c>
    </row>
    <row r="425" spans="1:7" ht="15" x14ac:dyDescent="0.25">
      <c r="A425" s="247">
        <v>44</v>
      </c>
      <c r="B425" s="247" t="s">
        <v>1257</v>
      </c>
      <c r="C425" s="252" t="s">
        <v>1258</v>
      </c>
      <c r="D425" s="251" t="s">
        <v>897</v>
      </c>
      <c r="E425" s="251">
        <v>50</v>
      </c>
      <c r="F425" s="1"/>
      <c r="G425" s="255">
        <f t="shared" si="35"/>
        <v>0</v>
      </c>
    </row>
    <row r="426" spans="1:7" ht="30" x14ac:dyDescent="0.25">
      <c r="A426" s="247">
        <v>45</v>
      </c>
      <c r="B426" s="247"/>
      <c r="C426" s="252" t="s">
        <v>1259</v>
      </c>
      <c r="D426" s="251" t="s">
        <v>897</v>
      </c>
      <c r="E426" s="251">
        <v>30</v>
      </c>
      <c r="F426" s="1"/>
      <c r="G426" s="255">
        <f t="shared" si="35"/>
        <v>0</v>
      </c>
    </row>
    <row r="427" spans="1:7" ht="15" x14ac:dyDescent="0.25">
      <c r="A427" s="247">
        <v>46</v>
      </c>
      <c r="B427" s="247" t="s">
        <v>1260</v>
      </c>
      <c r="C427" s="252" t="s">
        <v>1261</v>
      </c>
      <c r="D427" s="251" t="s">
        <v>897</v>
      </c>
      <c r="E427" s="251">
        <v>30</v>
      </c>
      <c r="F427" s="1"/>
      <c r="G427" s="255">
        <f t="shared" si="35"/>
        <v>0</v>
      </c>
    </row>
    <row r="428" spans="1:7" ht="15" x14ac:dyDescent="0.25">
      <c r="A428" s="247">
        <v>47</v>
      </c>
      <c r="B428" s="247"/>
      <c r="C428" s="252" t="s">
        <v>1278</v>
      </c>
      <c r="D428" s="251" t="s">
        <v>896</v>
      </c>
      <c r="E428" s="251">
        <v>30</v>
      </c>
      <c r="F428" s="1"/>
      <c r="G428" s="255">
        <f t="shared" si="35"/>
        <v>0</v>
      </c>
    </row>
    <row r="429" spans="1:7" ht="15" x14ac:dyDescent="0.25">
      <c r="A429" s="247">
        <v>48</v>
      </c>
      <c r="B429" s="247" t="s">
        <v>1279</v>
      </c>
      <c r="C429" s="252" t="s">
        <v>1280</v>
      </c>
      <c r="D429" s="251" t="s">
        <v>896</v>
      </c>
      <c r="E429" s="251">
        <v>30</v>
      </c>
      <c r="F429" s="1"/>
      <c r="G429" s="255">
        <f t="shared" si="35"/>
        <v>0</v>
      </c>
    </row>
    <row r="430" spans="1:7" ht="15" x14ac:dyDescent="0.25">
      <c r="A430" s="247">
        <v>49</v>
      </c>
      <c r="B430" s="247"/>
      <c r="C430" s="252" t="s">
        <v>1281</v>
      </c>
      <c r="D430" s="251" t="s">
        <v>896</v>
      </c>
      <c r="E430" s="251">
        <v>20</v>
      </c>
      <c r="F430" s="1"/>
      <c r="G430" s="255">
        <f t="shared" si="35"/>
        <v>0</v>
      </c>
    </row>
    <row r="431" spans="1:7" ht="15" x14ac:dyDescent="0.25">
      <c r="A431" s="247">
        <v>50</v>
      </c>
      <c r="B431" s="247" t="s">
        <v>1282</v>
      </c>
      <c r="C431" s="252" t="s">
        <v>1283</v>
      </c>
      <c r="D431" s="251" t="s">
        <v>896</v>
      </c>
      <c r="E431" s="251">
        <v>20</v>
      </c>
      <c r="F431" s="1"/>
      <c r="G431" s="255">
        <f t="shared" si="35"/>
        <v>0</v>
      </c>
    </row>
    <row r="432" spans="1:7" ht="15" x14ac:dyDescent="0.25">
      <c r="A432" s="247">
        <v>51</v>
      </c>
      <c r="B432" s="247" t="s">
        <v>1289</v>
      </c>
      <c r="C432" s="252" t="s">
        <v>1290</v>
      </c>
      <c r="D432" s="251" t="s">
        <v>896</v>
      </c>
      <c r="E432" s="251">
        <v>50</v>
      </c>
      <c r="F432" s="1"/>
      <c r="G432" s="255">
        <f t="shared" si="35"/>
        <v>0</v>
      </c>
    </row>
    <row r="433" spans="1:7" ht="30" x14ac:dyDescent="0.25">
      <c r="A433" s="247">
        <v>52</v>
      </c>
      <c r="B433" s="247" t="s">
        <v>1291</v>
      </c>
      <c r="C433" s="252" t="s">
        <v>1292</v>
      </c>
      <c r="D433" s="251" t="s">
        <v>896</v>
      </c>
      <c r="E433" s="251">
        <v>200</v>
      </c>
      <c r="F433" s="1"/>
      <c r="G433" s="255">
        <f t="shared" si="35"/>
        <v>0</v>
      </c>
    </row>
    <row r="434" spans="1:7" ht="15" x14ac:dyDescent="0.25">
      <c r="A434" s="247">
        <v>53</v>
      </c>
      <c r="B434" s="247"/>
      <c r="C434" s="252" t="s">
        <v>1330</v>
      </c>
      <c r="D434" s="251" t="s">
        <v>894</v>
      </c>
      <c r="E434" s="251">
        <v>20</v>
      </c>
      <c r="F434" s="1"/>
      <c r="G434" s="255">
        <f t="shared" si="35"/>
        <v>0</v>
      </c>
    </row>
    <row r="435" spans="1:7" ht="15" x14ac:dyDescent="0.25">
      <c r="A435" s="247">
        <v>54</v>
      </c>
      <c r="B435" s="247" t="s">
        <v>1331</v>
      </c>
      <c r="C435" s="252" t="s">
        <v>1332</v>
      </c>
      <c r="D435" s="251" t="s">
        <v>894</v>
      </c>
      <c r="E435" s="251">
        <v>15</v>
      </c>
      <c r="F435" s="1"/>
      <c r="G435" s="255">
        <f t="shared" si="35"/>
        <v>0</v>
      </c>
    </row>
    <row r="436" spans="1:7" ht="15" x14ac:dyDescent="0.25">
      <c r="A436" s="247">
        <v>55</v>
      </c>
      <c r="B436" s="247" t="s">
        <v>1333</v>
      </c>
      <c r="C436" s="252" t="s">
        <v>1334</v>
      </c>
      <c r="D436" s="251" t="s">
        <v>894</v>
      </c>
      <c r="E436" s="251">
        <v>10</v>
      </c>
      <c r="F436" s="1"/>
      <c r="G436" s="255">
        <f t="shared" si="35"/>
        <v>0</v>
      </c>
    </row>
    <row r="437" spans="1:7" x14ac:dyDescent="0.2">
      <c r="A437" s="472"/>
      <c r="B437" s="473" t="s">
        <v>1072</v>
      </c>
      <c r="C437" s="474" t="str">
        <f>CONCATENATE(B385," ",C385)</f>
        <v>M21 Elektromontáže</v>
      </c>
      <c r="D437" s="472"/>
      <c r="E437" s="475"/>
      <c r="F437" s="475"/>
      <c r="G437" s="476">
        <f>SUM(G386:G436)</f>
        <v>0</v>
      </c>
    </row>
    <row r="438" spans="1:7" ht="14.25" x14ac:dyDescent="0.2">
      <c r="A438" s="175"/>
      <c r="B438" s="175"/>
      <c r="C438" s="257" t="s">
        <v>618</v>
      </c>
      <c r="D438" s="175"/>
      <c r="E438" s="175"/>
      <c r="F438" s="175"/>
      <c r="G438" s="258">
        <f>G437+G384</f>
        <v>0</v>
      </c>
    </row>
    <row r="439" spans="1:7" ht="13.5" thickBot="1" x14ac:dyDescent="0.25"/>
    <row r="440" spans="1:7" ht="13.5" thickBot="1" x14ac:dyDescent="0.25">
      <c r="C440" s="480" t="s">
        <v>1387</v>
      </c>
      <c r="D440" s="477"/>
      <c r="E440" s="478"/>
      <c r="F440" s="479"/>
      <c r="G440" s="481">
        <f>G438+G370+G311+G251+G201</f>
        <v>0</v>
      </c>
    </row>
  </sheetData>
  <mergeCells count="17">
    <mergeCell ref="A377:B377"/>
    <mergeCell ref="E377:G377"/>
    <mergeCell ref="A206:B206"/>
    <mergeCell ref="A313:B313"/>
    <mergeCell ref="A314:B314"/>
    <mergeCell ref="E314:G314"/>
    <mergeCell ref="A376:B376"/>
    <mergeCell ref="A207:B207"/>
    <mergeCell ref="E207:G207"/>
    <mergeCell ref="A253:B253"/>
    <mergeCell ref="A254:B254"/>
    <mergeCell ref="E254:G254"/>
    <mergeCell ref="A1:G1"/>
    <mergeCell ref="A3:B3"/>
    <mergeCell ref="A4:B4"/>
    <mergeCell ref="E4:G4"/>
    <mergeCell ref="A204:G204"/>
  </mergeCells>
  <pageMargins left="0.70866141732283472" right="0.70866141732283472" top="0.78740157480314965" bottom="0.78740157480314965" header="0.31496062992125984" footer="0.31496062992125984"/>
  <pageSetup paperSize="9" scale="94" fitToHeight="0" orientation="portrait" blackAndWhite="1" verticalDpi="0" r:id="rId1"/>
  <headerFooter>
    <oddHeader>&amp;A</oddHeader>
    <oddFooter>Stránka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Q295"/>
  <sheetViews>
    <sheetView topLeftCell="A61" workbookViewId="0">
      <selection activeCell="I85" sqref="I85"/>
    </sheetView>
  </sheetViews>
  <sheetFormatPr defaultColWidth="9.140625" defaultRowHeight="13.5" x14ac:dyDescent="0.2"/>
  <cols>
    <col min="1" max="1" width="6.85546875" style="541" customWidth="1"/>
    <col min="2" max="2" width="9.85546875" style="542" customWidth="1"/>
    <col min="3" max="3" width="62.7109375" style="542" customWidth="1"/>
    <col min="4" max="4" width="8.42578125" style="544" customWidth="1"/>
    <col min="5" max="5" width="8.7109375" style="544" customWidth="1"/>
    <col min="6" max="6" width="10.85546875" style="545" customWidth="1"/>
    <col min="7" max="7" width="9.140625" style="545"/>
    <col min="8" max="9" width="14.85546875" style="545" customWidth="1"/>
    <col min="10" max="10" width="9.140625" style="544"/>
    <col min="11" max="11" width="58.5703125" style="544" customWidth="1"/>
    <col min="12" max="14" width="9.140625" style="544"/>
    <col min="15" max="255" width="9.140625" style="542"/>
    <col min="256" max="256" width="6.85546875" style="542" customWidth="1"/>
    <col min="257" max="257" width="9.85546875" style="542" customWidth="1"/>
    <col min="258" max="258" width="62.7109375" style="542" customWidth="1"/>
    <col min="259" max="259" width="8.42578125" style="542" customWidth="1"/>
    <col min="260" max="260" width="7" style="542" customWidth="1"/>
    <col min="261" max="261" width="8.7109375" style="542" customWidth="1"/>
    <col min="262" max="262" width="10.85546875" style="542" customWidth="1"/>
    <col min="263" max="263" width="9.140625" style="542"/>
    <col min="264" max="265" width="14.85546875" style="542" customWidth="1"/>
    <col min="266" max="266" width="9.140625" style="542"/>
    <col min="267" max="267" width="58.5703125" style="542" customWidth="1"/>
    <col min="268" max="511" width="9.140625" style="542"/>
    <col min="512" max="512" width="6.85546875" style="542" customWidth="1"/>
    <col min="513" max="513" width="9.85546875" style="542" customWidth="1"/>
    <col min="514" max="514" width="62.7109375" style="542" customWidth="1"/>
    <col min="515" max="515" width="8.42578125" style="542" customWidth="1"/>
    <col min="516" max="516" width="7" style="542" customWidth="1"/>
    <col min="517" max="517" width="8.7109375" style="542" customWidth="1"/>
    <col min="518" max="518" width="10.85546875" style="542" customWidth="1"/>
    <col min="519" max="519" width="9.140625" style="542"/>
    <col min="520" max="521" width="14.85546875" style="542" customWidth="1"/>
    <col min="522" max="522" width="9.140625" style="542"/>
    <col min="523" max="523" width="58.5703125" style="542" customWidth="1"/>
    <col min="524" max="767" width="9.140625" style="542"/>
    <col min="768" max="768" width="6.85546875" style="542" customWidth="1"/>
    <col min="769" max="769" width="9.85546875" style="542" customWidth="1"/>
    <col min="770" max="770" width="62.7109375" style="542" customWidth="1"/>
    <col min="771" max="771" width="8.42578125" style="542" customWidth="1"/>
    <col min="772" max="772" width="7" style="542" customWidth="1"/>
    <col min="773" max="773" width="8.7109375" style="542" customWidth="1"/>
    <col min="774" max="774" width="10.85546875" style="542" customWidth="1"/>
    <col min="775" max="775" width="9.140625" style="542"/>
    <col min="776" max="777" width="14.85546875" style="542" customWidth="1"/>
    <col min="778" max="778" width="9.140625" style="542"/>
    <col min="779" max="779" width="58.5703125" style="542" customWidth="1"/>
    <col min="780" max="1023" width="9.140625" style="542"/>
    <col min="1024" max="1024" width="6.85546875" style="542" customWidth="1"/>
    <col min="1025" max="1025" width="9.85546875" style="542" customWidth="1"/>
    <col min="1026" max="1026" width="62.7109375" style="542" customWidth="1"/>
    <col min="1027" max="1027" width="8.42578125" style="542" customWidth="1"/>
    <col min="1028" max="1028" width="7" style="542" customWidth="1"/>
    <col min="1029" max="1029" width="8.7109375" style="542" customWidth="1"/>
    <col min="1030" max="1030" width="10.85546875" style="542" customWidth="1"/>
    <col min="1031" max="1031" width="9.140625" style="542"/>
    <col min="1032" max="1033" width="14.85546875" style="542" customWidth="1"/>
    <col min="1034" max="1034" width="9.140625" style="542"/>
    <col min="1035" max="1035" width="58.5703125" style="542" customWidth="1"/>
    <col min="1036" max="1279" width="9.140625" style="542"/>
    <col min="1280" max="1280" width="6.85546875" style="542" customWidth="1"/>
    <col min="1281" max="1281" width="9.85546875" style="542" customWidth="1"/>
    <col min="1282" max="1282" width="62.7109375" style="542" customWidth="1"/>
    <col min="1283" max="1283" width="8.42578125" style="542" customWidth="1"/>
    <col min="1284" max="1284" width="7" style="542" customWidth="1"/>
    <col min="1285" max="1285" width="8.7109375" style="542" customWidth="1"/>
    <col min="1286" max="1286" width="10.85546875" style="542" customWidth="1"/>
    <col min="1287" max="1287" width="9.140625" style="542"/>
    <col min="1288" max="1289" width="14.85546875" style="542" customWidth="1"/>
    <col min="1290" max="1290" width="9.140625" style="542"/>
    <col min="1291" max="1291" width="58.5703125" style="542" customWidth="1"/>
    <col min="1292" max="1535" width="9.140625" style="542"/>
    <col min="1536" max="1536" width="6.85546875" style="542" customWidth="1"/>
    <col min="1537" max="1537" width="9.85546875" style="542" customWidth="1"/>
    <col min="1538" max="1538" width="62.7109375" style="542" customWidth="1"/>
    <col min="1539" max="1539" width="8.42578125" style="542" customWidth="1"/>
    <col min="1540" max="1540" width="7" style="542" customWidth="1"/>
    <col min="1541" max="1541" width="8.7109375" style="542" customWidth="1"/>
    <col min="1542" max="1542" width="10.85546875" style="542" customWidth="1"/>
    <col min="1543" max="1543" width="9.140625" style="542"/>
    <col min="1544" max="1545" width="14.85546875" style="542" customWidth="1"/>
    <col min="1546" max="1546" width="9.140625" style="542"/>
    <col min="1547" max="1547" width="58.5703125" style="542" customWidth="1"/>
    <col min="1548" max="1791" width="9.140625" style="542"/>
    <col min="1792" max="1792" width="6.85546875" style="542" customWidth="1"/>
    <col min="1793" max="1793" width="9.85546875" style="542" customWidth="1"/>
    <col min="1794" max="1794" width="62.7109375" style="542" customWidth="1"/>
    <col min="1795" max="1795" width="8.42578125" style="542" customWidth="1"/>
    <col min="1796" max="1796" width="7" style="542" customWidth="1"/>
    <col min="1797" max="1797" width="8.7109375" style="542" customWidth="1"/>
    <col min="1798" max="1798" width="10.85546875" style="542" customWidth="1"/>
    <col min="1799" max="1799" width="9.140625" style="542"/>
    <col min="1800" max="1801" width="14.85546875" style="542" customWidth="1"/>
    <col min="1802" max="1802" width="9.140625" style="542"/>
    <col min="1803" max="1803" width="58.5703125" style="542" customWidth="1"/>
    <col min="1804" max="2047" width="9.140625" style="542"/>
    <col min="2048" max="2048" width="6.85546875" style="542" customWidth="1"/>
    <col min="2049" max="2049" width="9.85546875" style="542" customWidth="1"/>
    <col min="2050" max="2050" width="62.7109375" style="542" customWidth="1"/>
    <col min="2051" max="2051" width="8.42578125" style="542" customWidth="1"/>
    <col min="2052" max="2052" width="7" style="542" customWidth="1"/>
    <col min="2053" max="2053" width="8.7109375" style="542" customWidth="1"/>
    <col min="2054" max="2054" width="10.85546875" style="542" customWidth="1"/>
    <col min="2055" max="2055" width="9.140625" style="542"/>
    <col min="2056" max="2057" width="14.85546875" style="542" customWidth="1"/>
    <col min="2058" max="2058" width="9.140625" style="542"/>
    <col min="2059" max="2059" width="58.5703125" style="542" customWidth="1"/>
    <col min="2060" max="2303" width="9.140625" style="542"/>
    <col min="2304" max="2304" width="6.85546875" style="542" customWidth="1"/>
    <col min="2305" max="2305" width="9.85546875" style="542" customWidth="1"/>
    <col min="2306" max="2306" width="62.7109375" style="542" customWidth="1"/>
    <col min="2307" max="2307" width="8.42578125" style="542" customWidth="1"/>
    <col min="2308" max="2308" width="7" style="542" customWidth="1"/>
    <col min="2309" max="2309" width="8.7109375" style="542" customWidth="1"/>
    <col min="2310" max="2310" width="10.85546875" style="542" customWidth="1"/>
    <col min="2311" max="2311" width="9.140625" style="542"/>
    <col min="2312" max="2313" width="14.85546875" style="542" customWidth="1"/>
    <col min="2314" max="2314" width="9.140625" style="542"/>
    <col min="2315" max="2315" width="58.5703125" style="542" customWidth="1"/>
    <col min="2316" max="2559" width="9.140625" style="542"/>
    <col min="2560" max="2560" width="6.85546875" style="542" customWidth="1"/>
    <col min="2561" max="2561" width="9.85546875" style="542" customWidth="1"/>
    <col min="2562" max="2562" width="62.7109375" style="542" customWidth="1"/>
    <col min="2563" max="2563" width="8.42578125" style="542" customWidth="1"/>
    <col min="2564" max="2564" width="7" style="542" customWidth="1"/>
    <col min="2565" max="2565" width="8.7109375" style="542" customWidth="1"/>
    <col min="2566" max="2566" width="10.85546875" style="542" customWidth="1"/>
    <col min="2567" max="2567" width="9.140625" style="542"/>
    <col min="2568" max="2569" width="14.85546875" style="542" customWidth="1"/>
    <col min="2570" max="2570" width="9.140625" style="542"/>
    <col min="2571" max="2571" width="58.5703125" style="542" customWidth="1"/>
    <col min="2572" max="2815" width="9.140625" style="542"/>
    <col min="2816" max="2816" width="6.85546875" style="542" customWidth="1"/>
    <col min="2817" max="2817" width="9.85546875" style="542" customWidth="1"/>
    <col min="2818" max="2818" width="62.7109375" style="542" customWidth="1"/>
    <col min="2819" max="2819" width="8.42578125" style="542" customWidth="1"/>
    <col min="2820" max="2820" width="7" style="542" customWidth="1"/>
    <col min="2821" max="2821" width="8.7109375" style="542" customWidth="1"/>
    <col min="2822" max="2822" width="10.85546875" style="542" customWidth="1"/>
    <col min="2823" max="2823" width="9.140625" style="542"/>
    <col min="2824" max="2825" width="14.85546875" style="542" customWidth="1"/>
    <col min="2826" max="2826" width="9.140625" style="542"/>
    <col min="2827" max="2827" width="58.5703125" style="542" customWidth="1"/>
    <col min="2828" max="3071" width="9.140625" style="542"/>
    <col min="3072" max="3072" width="6.85546875" style="542" customWidth="1"/>
    <col min="3073" max="3073" width="9.85546875" style="542" customWidth="1"/>
    <col min="3074" max="3074" width="62.7109375" style="542" customWidth="1"/>
    <col min="3075" max="3075" width="8.42578125" style="542" customWidth="1"/>
    <col min="3076" max="3076" width="7" style="542" customWidth="1"/>
    <col min="3077" max="3077" width="8.7109375" style="542" customWidth="1"/>
    <col min="3078" max="3078" width="10.85546875" style="542" customWidth="1"/>
    <col min="3079" max="3079" width="9.140625" style="542"/>
    <col min="3080" max="3081" width="14.85546875" style="542" customWidth="1"/>
    <col min="3082" max="3082" width="9.140625" style="542"/>
    <col min="3083" max="3083" width="58.5703125" style="542" customWidth="1"/>
    <col min="3084" max="3327" width="9.140625" style="542"/>
    <col min="3328" max="3328" width="6.85546875" style="542" customWidth="1"/>
    <col min="3329" max="3329" width="9.85546875" style="542" customWidth="1"/>
    <col min="3330" max="3330" width="62.7109375" style="542" customWidth="1"/>
    <col min="3331" max="3331" width="8.42578125" style="542" customWidth="1"/>
    <col min="3332" max="3332" width="7" style="542" customWidth="1"/>
    <col min="3333" max="3333" width="8.7109375" style="542" customWidth="1"/>
    <col min="3334" max="3334" width="10.85546875" style="542" customWidth="1"/>
    <col min="3335" max="3335" width="9.140625" style="542"/>
    <col min="3336" max="3337" width="14.85546875" style="542" customWidth="1"/>
    <col min="3338" max="3338" width="9.140625" style="542"/>
    <col min="3339" max="3339" width="58.5703125" style="542" customWidth="1"/>
    <col min="3340" max="3583" width="9.140625" style="542"/>
    <col min="3584" max="3584" width="6.85546875" style="542" customWidth="1"/>
    <col min="3585" max="3585" width="9.85546875" style="542" customWidth="1"/>
    <col min="3586" max="3586" width="62.7109375" style="542" customWidth="1"/>
    <col min="3587" max="3587" width="8.42578125" style="542" customWidth="1"/>
    <col min="3588" max="3588" width="7" style="542" customWidth="1"/>
    <col min="3589" max="3589" width="8.7109375" style="542" customWidth="1"/>
    <col min="3590" max="3590" width="10.85546875" style="542" customWidth="1"/>
    <col min="3591" max="3591" width="9.140625" style="542"/>
    <col min="3592" max="3593" width="14.85546875" style="542" customWidth="1"/>
    <col min="3594" max="3594" width="9.140625" style="542"/>
    <col min="3595" max="3595" width="58.5703125" style="542" customWidth="1"/>
    <col min="3596" max="3839" width="9.140625" style="542"/>
    <col min="3840" max="3840" width="6.85546875" style="542" customWidth="1"/>
    <col min="3841" max="3841" width="9.85546875" style="542" customWidth="1"/>
    <col min="3842" max="3842" width="62.7109375" style="542" customWidth="1"/>
    <col min="3843" max="3843" width="8.42578125" style="542" customWidth="1"/>
    <col min="3844" max="3844" width="7" style="542" customWidth="1"/>
    <col min="3845" max="3845" width="8.7109375" style="542" customWidth="1"/>
    <col min="3846" max="3846" width="10.85546875" style="542" customWidth="1"/>
    <col min="3847" max="3847" width="9.140625" style="542"/>
    <col min="3848" max="3849" width="14.85546875" style="542" customWidth="1"/>
    <col min="3850" max="3850" width="9.140625" style="542"/>
    <col min="3851" max="3851" width="58.5703125" style="542" customWidth="1"/>
    <col min="3852" max="4095" width="9.140625" style="542"/>
    <col min="4096" max="4096" width="6.85546875" style="542" customWidth="1"/>
    <col min="4097" max="4097" width="9.85546875" style="542" customWidth="1"/>
    <col min="4098" max="4098" width="62.7109375" style="542" customWidth="1"/>
    <col min="4099" max="4099" width="8.42578125" style="542" customWidth="1"/>
    <col min="4100" max="4100" width="7" style="542" customWidth="1"/>
    <col min="4101" max="4101" width="8.7109375" style="542" customWidth="1"/>
    <col min="4102" max="4102" width="10.85546875" style="542" customWidth="1"/>
    <col min="4103" max="4103" width="9.140625" style="542"/>
    <col min="4104" max="4105" width="14.85546875" style="542" customWidth="1"/>
    <col min="4106" max="4106" width="9.140625" style="542"/>
    <col min="4107" max="4107" width="58.5703125" style="542" customWidth="1"/>
    <col min="4108" max="4351" width="9.140625" style="542"/>
    <col min="4352" max="4352" width="6.85546875" style="542" customWidth="1"/>
    <col min="4353" max="4353" width="9.85546875" style="542" customWidth="1"/>
    <col min="4354" max="4354" width="62.7109375" style="542" customWidth="1"/>
    <col min="4355" max="4355" width="8.42578125" style="542" customWidth="1"/>
    <col min="4356" max="4356" width="7" style="542" customWidth="1"/>
    <col min="4357" max="4357" width="8.7109375" style="542" customWidth="1"/>
    <col min="4358" max="4358" width="10.85546875" style="542" customWidth="1"/>
    <col min="4359" max="4359" width="9.140625" style="542"/>
    <col min="4360" max="4361" width="14.85546875" style="542" customWidth="1"/>
    <col min="4362" max="4362" width="9.140625" style="542"/>
    <col min="4363" max="4363" width="58.5703125" style="542" customWidth="1"/>
    <col min="4364" max="4607" width="9.140625" style="542"/>
    <col min="4608" max="4608" width="6.85546875" style="542" customWidth="1"/>
    <col min="4609" max="4609" width="9.85546875" style="542" customWidth="1"/>
    <col min="4610" max="4610" width="62.7109375" style="542" customWidth="1"/>
    <col min="4611" max="4611" width="8.42578125" style="542" customWidth="1"/>
    <col min="4612" max="4612" width="7" style="542" customWidth="1"/>
    <col min="4613" max="4613" width="8.7109375" style="542" customWidth="1"/>
    <col min="4614" max="4614" width="10.85546875" style="542" customWidth="1"/>
    <col min="4615" max="4615" width="9.140625" style="542"/>
    <col min="4616" max="4617" width="14.85546875" style="542" customWidth="1"/>
    <col min="4618" max="4618" width="9.140625" style="542"/>
    <col min="4619" max="4619" width="58.5703125" style="542" customWidth="1"/>
    <col min="4620" max="4863" width="9.140625" style="542"/>
    <col min="4864" max="4864" width="6.85546875" style="542" customWidth="1"/>
    <col min="4865" max="4865" width="9.85546875" style="542" customWidth="1"/>
    <col min="4866" max="4866" width="62.7109375" style="542" customWidth="1"/>
    <col min="4867" max="4867" width="8.42578125" style="542" customWidth="1"/>
    <col min="4868" max="4868" width="7" style="542" customWidth="1"/>
    <col min="4869" max="4869" width="8.7109375" style="542" customWidth="1"/>
    <col min="4870" max="4870" width="10.85546875" style="542" customWidth="1"/>
    <col min="4871" max="4871" width="9.140625" style="542"/>
    <col min="4872" max="4873" width="14.85546875" style="542" customWidth="1"/>
    <col min="4874" max="4874" width="9.140625" style="542"/>
    <col min="4875" max="4875" width="58.5703125" style="542" customWidth="1"/>
    <col min="4876" max="5119" width="9.140625" style="542"/>
    <col min="5120" max="5120" width="6.85546875" style="542" customWidth="1"/>
    <col min="5121" max="5121" width="9.85546875" style="542" customWidth="1"/>
    <col min="5122" max="5122" width="62.7109375" style="542" customWidth="1"/>
    <col min="5123" max="5123" width="8.42578125" style="542" customWidth="1"/>
    <col min="5124" max="5124" width="7" style="542" customWidth="1"/>
    <col min="5125" max="5125" width="8.7109375" style="542" customWidth="1"/>
    <col min="5126" max="5126" width="10.85546875" style="542" customWidth="1"/>
    <col min="5127" max="5127" width="9.140625" style="542"/>
    <col min="5128" max="5129" width="14.85546875" style="542" customWidth="1"/>
    <col min="5130" max="5130" width="9.140625" style="542"/>
    <col min="5131" max="5131" width="58.5703125" style="542" customWidth="1"/>
    <col min="5132" max="5375" width="9.140625" style="542"/>
    <col min="5376" max="5376" width="6.85546875" style="542" customWidth="1"/>
    <col min="5377" max="5377" width="9.85546875" style="542" customWidth="1"/>
    <col min="5378" max="5378" width="62.7109375" style="542" customWidth="1"/>
    <col min="5379" max="5379" width="8.42578125" style="542" customWidth="1"/>
    <col min="5380" max="5380" width="7" style="542" customWidth="1"/>
    <col min="5381" max="5381" width="8.7109375" style="542" customWidth="1"/>
    <col min="5382" max="5382" width="10.85546875" style="542" customWidth="1"/>
    <col min="5383" max="5383" width="9.140625" style="542"/>
    <col min="5384" max="5385" width="14.85546875" style="542" customWidth="1"/>
    <col min="5386" max="5386" width="9.140625" style="542"/>
    <col min="5387" max="5387" width="58.5703125" style="542" customWidth="1"/>
    <col min="5388" max="5631" width="9.140625" style="542"/>
    <col min="5632" max="5632" width="6.85546875" style="542" customWidth="1"/>
    <col min="5633" max="5633" width="9.85546875" style="542" customWidth="1"/>
    <col min="5634" max="5634" width="62.7109375" style="542" customWidth="1"/>
    <col min="5635" max="5635" width="8.42578125" style="542" customWidth="1"/>
    <col min="5636" max="5636" width="7" style="542" customWidth="1"/>
    <col min="5637" max="5637" width="8.7109375" style="542" customWidth="1"/>
    <col min="5638" max="5638" width="10.85546875" style="542" customWidth="1"/>
    <col min="5639" max="5639" width="9.140625" style="542"/>
    <col min="5640" max="5641" width="14.85546875" style="542" customWidth="1"/>
    <col min="5642" max="5642" width="9.140625" style="542"/>
    <col min="5643" max="5643" width="58.5703125" style="542" customWidth="1"/>
    <col min="5644" max="5887" width="9.140625" style="542"/>
    <col min="5888" max="5888" width="6.85546875" style="542" customWidth="1"/>
    <col min="5889" max="5889" width="9.85546875" style="542" customWidth="1"/>
    <col min="5890" max="5890" width="62.7109375" style="542" customWidth="1"/>
    <col min="5891" max="5891" width="8.42578125" style="542" customWidth="1"/>
    <col min="5892" max="5892" width="7" style="542" customWidth="1"/>
    <col min="5893" max="5893" width="8.7109375" style="542" customWidth="1"/>
    <col min="5894" max="5894" width="10.85546875" style="542" customWidth="1"/>
    <col min="5895" max="5895" width="9.140625" style="542"/>
    <col min="5896" max="5897" width="14.85546875" style="542" customWidth="1"/>
    <col min="5898" max="5898" width="9.140625" style="542"/>
    <col min="5899" max="5899" width="58.5703125" style="542" customWidth="1"/>
    <col min="5900" max="6143" width="9.140625" style="542"/>
    <col min="6144" max="6144" width="6.85546875" style="542" customWidth="1"/>
    <col min="6145" max="6145" width="9.85546875" style="542" customWidth="1"/>
    <col min="6146" max="6146" width="62.7109375" style="542" customWidth="1"/>
    <col min="6147" max="6147" width="8.42578125" style="542" customWidth="1"/>
    <col min="6148" max="6148" width="7" style="542" customWidth="1"/>
    <col min="6149" max="6149" width="8.7109375" style="542" customWidth="1"/>
    <col min="6150" max="6150" width="10.85546875" style="542" customWidth="1"/>
    <col min="6151" max="6151" width="9.140625" style="542"/>
    <col min="6152" max="6153" width="14.85546875" style="542" customWidth="1"/>
    <col min="6154" max="6154" width="9.140625" style="542"/>
    <col min="6155" max="6155" width="58.5703125" style="542" customWidth="1"/>
    <col min="6156" max="6399" width="9.140625" style="542"/>
    <col min="6400" max="6400" width="6.85546875" style="542" customWidth="1"/>
    <col min="6401" max="6401" width="9.85546875" style="542" customWidth="1"/>
    <col min="6402" max="6402" width="62.7109375" style="542" customWidth="1"/>
    <col min="6403" max="6403" width="8.42578125" style="542" customWidth="1"/>
    <col min="6404" max="6404" width="7" style="542" customWidth="1"/>
    <col min="6405" max="6405" width="8.7109375" style="542" customWidth="1"/>
    <col min="6406" max="6406" width="10.85546875" style="542" customWidth="1"/>
    <col min="6407" max="6407" width="9.140625" style="542"/>
    <col min="6408" max="6409" width="14.85546875" style="542" customWidth="1"/>
    <col min="6410" max="6410" width="9.140625" style="542"/>
    <col min="6411" max="6411" width="58.5703125" style="542" customWidth="1"/>
    <col min="6412" max="6655" width="9.140625" style="542"/>
    <col min="6656" max="6656" width="6.85546875" style="542" customWidth="1"/>
    <col min="6657" max="6657" width="9.85546875" style="542" customWidth="1"/>
    <col min="6658" max="6658" width="62.7109375" style="542" customWidth="1"/>
    <col min="6659" max="6659" width="8.42578125" style="542" customWidth="1"/>
    <col min="6660" max="6660" width="7" style="542" customWidth="1"/>
    <col min="6661" max="6661" width="8.7109375" style="542" customWidth="1"/>
    <col min="6662" max="6662" width="10.85546875" style="542" customWidth="1"/>
    <col min="6663" max="6663" width="9.140625" style="542"/>
    <col min="6664" max="6665" width="14.85546875" style="542" customWidth="1"/>
    <col min="6666" max="6666" width="9.140625" style="542"/>
    <col min="6667" max="6667" width="58.5703125" style="542" customWidth="1"/>
    <col min="6668" max="6911" width="9.140625" style="542"/>
    <col min="6912" max="6912" width="6.85546875" style="542" customWidth="1"/>
    <col min="6913" max="6913" width="9.85546875" style="542" customWidth="1"/>
    <col min="6914" max="6914" width="62.7109375" style="542" customWidth="1"/>
    <col min="6915" max="6915" width="8.42578125" style="542" customWidth="1"/>
    <col min="6916" max="6916" width="7" style="542" customWidth="1"/>
    <col min="6917" max="6917" width="8.7109375" style="542" customWidth="1"/>
    <col min="6918" max="6918" width="10.85546875" style="542" customWidth="1"/>
    <col min="6919" max="6919" width="9.140625" style="542"/>
    <col min="6920" max="6921" width="14.85546875" style="542" customWidth="1"/>
    <col min="6922" max="6922" width="9.140625" style="542"/>
    <col min="6923" max="6923" width="58.5703125" style="542" customWidth="1"/>
    <col min="6924" max="7167" width="9.140625" style="542"/>
    <col min="7168" max="7168" width="6.85546875" style="542" customWidth="1"/>
    <col min="7169" max="7169" width="9.85546875" style="542" customWidth="1"/>
    <col min="7170" max="7170" width="62.7109375" style="542" customWidth="1"/>
    <col min="7171" max="7171" width="8.42578125" style="542" customWidth="1"/>
    <col min="7172" max="7172" width="7" style="542" customWidth="1"/>
    <col min="7173" max="7173" width="8.7109375" style="542" customWidth="1"/>
    <col min="7174" max="7174" width="10.85546875" style="542" customWidth="1"/>
    <col min="7175" max="7175" width="9.140625" style="542"/>
    <col min="7176" max="7177" width="14.85546875" style="542" customWidth="1"/>
    <col min="7178" max="7178" width="9.140625" style="542"/>
    <col min="7179" max="7179" width="58.5703125" style="542" customWidth="1"/>
    <col min="7180" max="7423" width="9.140625" style="542"/>
    <col min="7424" max="7424" width="6.85546875" style="542" customWidth="1"/>
    <col min="7425" max="7425" width="9.85546875" style="542" customWidth="1"/>
    <col min="7426" max="7426" width="62.7109375" style="542" customWidth="1"/>
    <col min="7427" max="7427" width="8.42578125" style="542" customWidth="1"/>
    <col min="7428" max="7428" width="7" style="542" customWidth="1"/>
    <col min="7429" max="7429" width="8.7109375" style="542" customWidth="1"/>
    <col min="7430" max="7430" width="10.85546875" style="542" customWidth="1"/>
    <col min="7431" max="7431" width="9.140625" style="542"/>
    <col min="7432" max="7433" width="14.85546875" style="542" customWidth="1"/>
    <col min="7434" max="7434" width="9.140625" style="542"/>
    <col min="7435" max="7435" width="58.5703125" style="542" customWidth="1"/>
    <col min="7436" max="7679" width="9.140625" style="542"/>
    <col min="7680" max="7680" width="6.85546875" style="542" customWidth="1"/>
    <col min="7681" max="7681" width="9.85546875" style="542" customWidth="1"/>
    <col min="7682" max="7682" width="62.7109375" style="542" customWidth="1"/>
    <col min="7683" max="7683" width="8.42578125" style="542" customWidth="1"/>
    <col min="7684" max="7684" width="7" style="542" customWidth="1"/>
    <col min="7685" max="7685" width="8.7109375" style="542" customWidth="1"/>
    <col min="7686" max="7686" width="10.85546875" style="542" customWidth="1"/>
    <col min="7687" max="7687" width="9.140625" style="542"/>
    <col min="7688" max="7689" width="14.85546875" style="542" customWidth="1"/>
    <col min="7690" max="7690" width="9.140625" style="542"/>
    <col min="7691" max="7691" width="58.5703125" style="542" customWidth="1"/>
    <col min="7692" max="7935" width="9.140625" style="542"/>
    <col min="7936" max="7936" width="6.85546875" style="542" customWidth="1"/>
    <col min="7937" max="7937" width="9.85546875" style="542" customWidth="1"/>
    <col min="7938" max="7938" width="62.7109375" style="542" customWidth="1"/>
    <col min="7939" max="7939" width="8.42578125" style="542" customWidth="1"/>
    <col min="7940" max="7940" width="7" style="542" customWidth="1"/>
    <col min="7941" max="7941" width="8.7109375" style="542" customWidth="1"/>
    <col min="7942" max="7942" width="10.85546875" style="542" customWidth="1"/>
    <col min="7943" max="7943" width="9.140625" style="542"/>
    <col min="7944" max="7945" width="14.85546875" style="542" customWidth="1"/>
    <col min="7946" max="7946" width="9.140625" style="542"/>
    <col min="7947" max="7947" width="58.5703125" style="542" customWidth="1"/>
    <col min="7948" max="8191" width="9.140625" style="542"/>
    <col min="8192" max="8192" width="6.85546875" style="542" customWidth="1"/>
    <col min="8193" max="8193" width="9.85546875" style="542" customWidth="1"/>
    <col min="8194" max="8194" width="62.7109375" style="542" customWidth="1"/>
    <col min="8195" max="8195" width="8.42578125" style="542" customWidth="1"/>
    <col min="8196" max="8196" width="7" style="542" customWidth="1"/>
    <col min="8197" max="8197" width="8.7109375" style="542" customWidth="1"/>
    <col min="8198" max="8198" width="10.85546875" style="542" customWidth="1"/>
    <col min="8199" max="8199" width="9.140625" style="542"/>
    <col min="8200" max="8201" width="14.85546875" style="542" customWidth="1"/>
    <col min="8202" max="8202" width="9.140625" style="542"/>
    <col min="8203" max="8203" width="58.5703125" style="542" customWidth="1"/>
    <col min="8204" max="8447" width="9.140625" style="542"/>
    <col min="8448" max="8448" width="6.85546875" style="542" customWidth="1"/>
    <col min="8449" max="8449" width="9.85546875" style="542" customWidth="1"/>
    <col min="8450" max="8450" width="62.7109375" style="542" customWidth="1"/>
    <col min="8451" max="8451" width="8.42578125" style="542" customWidth="1"/>
    <col min="8452" max="8452" width="7" style="542" customWidth="1"/>
    <col min="8453" max="8453" width="8.7109375" style="542" customWidth="1"/>
    <col min="8454" max="8454" width="10.85546875" style="542" customWidth="1"/>
    <col min="8455" max="8455" width="9.140625" style="542"/>
    <col min="8456" max="8457" width="14.85546875" style="542" customWidth="1"/>
    <col min="8458" max="8458" width="9.140625" style="542"/>
    <col min="8459" max="8459" width="58.5703125" style="542" customWidth="1"/>
    <col min="8460" max="8703" width="9.140625" style="542"/>
    <col min="8704" max="8704" width="6.85546875" style="542" customWidth="1"/>
    <col min="8705" max="8705" width="9.85546875" style="542" customWidth="1"/>
    <col min="8706" max="8706" width="62.7109375" style="542" customWidth="1"/>
    <col min="8707" max="8707" width="8.42578125" style="542" customWidth="1"/>
    <col min="8708" max="8708" width="7" style="542" customWidth="1"/>
    <col min="8709" max="8709" width="8.7109375" style="542" customWidth="1"/>
    <col min="8710" max="8710" width="10.85546875" style="542" customWidth="1"/>
    <col min="8711" max="8711" width="9.140625" style="542"/>
    <col min="8712" max="8713" width="14.85546875" style="542" customWidth="1"/>
    <col min="8714" max="8714" width="9.140625" style="542"/>
    <col min="8715" max="8715" width="58.5703125" style="542" customWidth="1"/>
    <col min="8716" max="8959" width="9.140625" style="542"/>
    <col min="8960" max="8960" width="6.85546875" style="542" customWidth="1"/>
    <col min="8961" max="8961" width="9.85546875" style="542" customWidth="1"/>
    <col min="8962" max="8962" width="62.7109375" style="542" customWidth="1"/>
    <col min="8963" max="8963" width="8.42578125" style="542" customWidth="1"/>
    <col min="8964" max="8964" width="7" style="542" customWidth="1"/>
    <col min="8965" max="8965" width="8.7109375" style="542" customWidth="1"/>
    <col min="8966" max="8966" width="10.85546875" style="542" customWidth="1"/>
    <col min="8967" max="8967" width="9.140625" style="542"/>
    <col min="8968" max="8969" width="14.85546875" style="542" customWidth="1"/>
    <col min="8970" max="8970" width="9.140625" style="542"/>
    <col min="8971" max="8971" width="58.5703125" style="542" customWidth="1"/>
    <col min="8972" max="9215" width="9.140625" style="542"/>
    <col min="9216" max="9216" width="6.85546875" style="542" customWidth="1"/>
    <col min="9217" max="9217" width="9.85546875" style="542" customWidth="1"/>
    <col min="9218" max="9218" width="62.7109375" style="542" customWidth="1"/>
    <col min="9219" max="9219" width="8.42578125" style="542" customWidth="1"/>
    <col min="9220" max="9220" width="7" style="542" customWidth="1"/>
    <col min="9221" max="9221" width="8.7109375" style="542" customWidth="1"/>
    <col min="9222" max="9222" width="10.85546875" style="542" customWidth="1"/>
    <col min="9223" max="9223" width="9.140625" style="542"/>
    <col min="9224" max="9225" width="14.85546875" style="542" customWidth="1"/>
    <col min="9226" max="9226" width="9.140625" style="542"/>
    <col min="9227" max="9227" width="58.5703125" style="542" customWidth="1"/>
    <col min="9228" max="9471" width="9.140625" style="542"/>
    <col min="9472" max="9472" width="6.85546875" style="542" customWidth="1"/>
    <col min="9473" max="9473" width="9.85546875" style="542" customWidth="1"/>
    <col min="9474" max="9474" width="62.7109375" style="542" customWidth="1"/>
    <col min="9475" max="9475" width="8.42578125" style="542" customWidth="1"/>
    <col min="9476" max="9476" width="7" style="542" customWidth="1"/>
    <col min="9477" max="9477" width="8.7109375" style="542" customWidth="1"/>
    <col min="9478" max="9478" width="10.85546875" style="542" customWidth="1"/>
    <col min="9479" max="9479" width="9.140625" style="542"/>
    <col min="9480" max="9481" width="14.85546875" style="542" customWidth="1"/>
    <col min="9482" max="9482" width="9.140625" style="542"/>
    <col min="9483" max="9483" width="58.5703125" style="542" customWidth="1"/>
    <col min="9484" max="9727" width="9.140625" style="542"/>
    <col min="9728" max="9728" width="6.85546875" style="542" customWidth="1"/>
    <col min="9729" max="9729" width="9.85546875" style="542" customWidth="1"/>
    <col min="9730" max="9730" width="62.7109375" style="542" customWidth="1"/>
    <col min="9731" max="9731" width="8.42578125" style="542" customWidth="1"/>
    <col min="9732" max="9732" width="7" style="542" customWidth="1"/>
    <col min="9733" max="9733" width="8.7109375" style="542" customWidth="1"/>
    <col min="9734" max="9734" width="10.85546875" style="542" customWidth="1"/>
    <col min="9735" max="9735" width="9.140625" style="542"/>
    <col min="9736" max="9737" width="14.85546875" style="542" customWidth="1"/>
    <col min="9738" max="9738" width="9.140625" style="542"/>
    <col min="9739" max="9739" width="58.5703125" style="542" customWidth="1"/>
    <col min="9740" max="9983" width="9.140625" style="542"/>
    <col min="9984" max="9984" width="6.85546875" style="542" customWidth="1"/>
    <col min="9985" max="9985" width="9.85546875" style="542" customWidth="1"/>
    <col min="9986" max="9986" width="62.7109375" style="542" customWidth="1"/>
    <col min="9987" max="9987" width="8.42578125" style="542" customWidth="1"/>
    <col min="9988" max="9988" width="7" style="542" customWidth="1"/>
    <col min="9989" max="9989" width="8.7109375" style="542" customWidth="1"/>
    <col min="9990" max="9990" width="10.85546875" style="542" customWidth="1"/>
    <col min="9991" max="9991" width="9.140625" style="542"/>
    <col min="9992" max="9993" width="14.85546875" style="542" customWidth="1"/>
    <col min="9994" max="9994" width="9.140625" style="542"/>
    <col min="9995" max="9995" width="58.5703125" style="542" customWidth="1"/>
    <col min="9996" max="10239" width="9.140625" style="542"/>
    <col min="10240" max="10240" width="6.85546875" style="542" customWidth="1"/>
    <col min="10241" max="10241" width="9.85546875" style="542" customWidth="1"/>
    <col min="10242" max="10242" width="62.7109375" style="542" customWidth="1"/>
    <col min="10243" max="10243" width="8.42578125" style="542" customWidth="1"/>
    <col min="10244" max="10244" width="7" style="542" customWidth="1"/>
    <col min="10245" max="10245" width="8.7109375" style="542" customWidth="1"/>
    <col min="10246" max="10246" width="10.85546875" style="542" customWidth="1"/>
    <col min="10247" max="10247" width="9.140625" style="542"/>
    <col min="10248" max="10249" width="14.85546875" style="542" customWidth="1"/>
    <col min="10250" max="10250" width="9.140625" style="542"/>
    <col min="10251" max="10251" width="58.5703125" style="542" customWidth="1"/>
    <col min="10252" max="10495" width="9.140625" style="542"/>
    <col min="10496" max="10496" width="6.85546875" style="542" customWidth="1"/>
    <col min="10497" max="10497" width="9.85546875" style="542" customWidth="1"/>
    <col min="10498" max="10498" width="62.7109375" style="542" customWidth="1"/>
    <col min="10499" max="10499" width="8.42578125" style="542" customWidth="1"/>
    <col min="10500" max="10500" width="7" style="542" customWidth="1"/>
    <col min="10501" max="10501" width="8.7109375" style="542" customWidth="1"/>
    <col min="10502" max="10502" width="10.85546875" style="542" customWidth="1"/>
    <col min="10503" max="10503" width="9.140625" style="542"/>
    <col min="10504" max="10505" width="14.85546875" style="542" customWidth="1"/>
    <col min="10506" max="10506" width="9.140625" style="542"/>
    <col min="10507" max="10507" width="58.5703125" style="542" customWidth="1"/>
    <col min="10508" max="10751" width="9.140625" style="542"/>
    <col min="10752" max="10752" width="6.85546875" style="542" customWidth="1"/>
    <col min="10753" max="10753" width="9.85546875" style="542" customWidth="1"/>
    <col min="10754" max="10754" width="62.7109375" style="542" customWidth="1"/>
    <col min="10755" max="10755" width="8.42578125" style="542" customWidth="1"/>
    <col min="10756" max="10756" width="7" style="542" customWidth="1"/>
    <col min="10757" max="10757" width="8.7109375" style="542" customWidth="1"/>
    <col min="10758" max="10758" width="10.85546875" style="542" customWidth="1"/>
    <col min="10759" max="10759" width="9.140625" style="542"/>
    <col min="10760" max="10761" width="14.85546875" style="542" customWidth="1"/>
    <col min="10762" max="10762" width="9.140625" style="542"/>
    <col min="10763" max="10763" width="58.5703125" style="542" customWidth="1"/>
    <col min="10764" max="11007" width="9.140625" style="542"/>
    <col min="11008" max="11008" width="6.85546875" style="542" customWidth="1"/>
    <col min="11009" max="11009" width="9.85546875" style="542" customWidth="1"/>
    <col min="11010" max="11010" width="62.7109375" style="542" customWidth="1"/>
    <col min="11011" max="11011" width="8.42578125" style="542" customWidth="1"/>
    <col min="11012" max="11012" width="7" style="542" customWidth="1"/>
    <col min="11013" max="11013" width="8.7109375" style="542" customWidth="1"/>
    <col min="11014" max="11014" width="10.85546875" style="542" customWidth="1"/>
    <col min="11015" max="11015" width="9.140625" style="542"/>
    <col min="11016" max="11017" width="14.85546875" style="542" customWidth="1"/>
    <col min="11018" max="11018" width="9.140625" style="542"/>
    <col min="11019" max="11019" width="58.5703125" style="542" customWidth="1"/>
    <col min="11020" max="11263" width="9.140625" style="542"/>
    <col min="11264" max="11264" width="6.85546875" style="542" customWidth="1"/>
    <col min="11265" max="11265" width="9.85546875" style="542" customWidth="1"/>
    <col min="11266" max="11266" width="62.7109375" style="542" customWidth="1"/>
    <col min="11267" max="11267" width="8.42578125" style="542" customWidth="1"/>
    <col min="11268" max="11268" width="7" style="542" customWidth="1"/>
    <col min="11269" max="11269" width="8.7109375" style="542" customWidth="1"/>
    <col min="11270" max="11270" width="10.85546875" style="542" customWidth="1"/>
    <col min="11271" max="11271" width="9.140625" style="542"/>
    <col min="11272" max="11273" width="14.85546875" style="542" customWidth="1"/>
    <col min="11274" max="11274" width="9.140625" style="542"/>
    <col min="11275" max="11275" width="58.5703125" style="542" customWidth="1"/>
    <col min="11276" max="11519" width="9.140625" style="542"/>
    <col min="11520" max="11520" width="6.85546875" style="542" customWidth="1"/>
    <col min="11521" max="11521" width="9.85546875" style="542" customWidth="1"/>
    <col min="11522" max="11522" width="62.7109375" style="542" customWidth="1"/>
    <col min="11523" max="11523" width="8.42578125" style="542" customWidth="1"/>
    <col min="11524" max="11524" width="7" style="542" customWidth="1"/>
    <col min="11525" max="11525" width="8.7109375" style="542" customWidth="1"/>
    <col min="11526" max="11526" width="10.85546875" style="542" customWidth="1"/>
    <col min="11527" max="11527" width="9.140625" style="542"/>
    <col min="11528" max="11529" width="14.85546875" style="542" customWidth="1"/>
    <col min="11530" max="11530" width="9.140625" style="542"/>
    <col min="11531" max="11531" width="58.5703125" style="542" customWidth="1"/>
    <col min="11532" max="11775" width="9.140625" style="542"/>
    <col min="11776" max="11776" width="6.85546875" style="542" customWidth="1"/>
    <col min="11777" max="11777" width="9.85546875" style="542" customWidth="1"/>
    <col min="11778" max="11778" width="62.7109375" style="542" customWidth="1"/>
    <col min="11779" max="11779" width="8.42578125" style="542" customWidth="1"/>
    <col min="11780" max="11780" width="7" style="542" customWidth="1"/>
    <col min="11781" max="11781" width="8.7109375" style="542" customWidth="1"/>
    <col min="11782" max="11782" width="10.85546875" style="542" customWidth="1"/>
    <col min="11783" max="11783" width="9.140625" style="542"/>
    <col min="11784" max="11785" width="14.85546875" style="542" customWidth="1"/>
    <col min="11786" max="11786" width="9.140625" style="542"/>
    <col min="11787" max="11787" width="58.5703125" style="542" customWidth="1"/>
    <col min="11788" max="12031" width="9.140625" style="542"/>
    <col min="12032" max="12032" width="6.85546875" style="542" customWidth="1"/>
    <col min="12033" max="12033" width="9.85546875" style="542" customWidth="1"/>
    <col min="12034" max="12034" width="62.7109375" style="542" customWidth="1"/>
    <col min="12035" max="12035" width="8.42578125" style="542" customWidth="1"/>
    <col min="12036" max="12036" width="7" style="542" customWidth="1"/>
    <col min="12037" max="12037" width="8.7109375" style="542" customWidth="1"/>
    <col min="12038" max="12038" width="10.85546875" style="542" customWidth="1"/>
    <col min="12039" max="12039" width="9.140625" style="542"/>
    <col min="12040" max="12041" width="14.85546875" style="542" customWidth="1"/>
    <col min="12042" max="12042" width="9.140625" style="542"/>
    <col min="12043" max="12043" width="58.5703125" style="542" customWidth="1"/>
    <col min="12044" max="12287" width="9.140625" style="542"/>
    <col min="12288" max="12288" width="6.85546875" style="542" customWidth="1"/>
    <col min="12289" max="12289" width="9.85546875" style="542" customWidth="1"/>
    <col min="12290" max="12290" width="62.7109375" style="542" customWidth="1"/>
    <col min="12291" max="12291" width="8.42578125" style="542" customWidth="1"/>
    <col min="12292" max="12292" width="7" style="542" customWidth="1"/>
    <col min="12293" max="12293" width="8.7109375" style="542" customWidth="1"/>
    <col min="12294" max="12294" width="10.85546875" style="542" customWidth="1"/>
    <col min="12295" max="12295" width="9.140625" style="542"/>
    <col min="12296" max="12297" width="14.85546875" style="542" customWidth="1"/>
    <col min="12298" max="12298" width="9.140625" style="542"/>
    <col min="12299" max="12299" width="58.5703125" style="542" customWidth="1"/>
    <col min="12300" max="12543" width="9.140625" style="542"/>
    <col min="12544" max="12544" width="6.85546875" style="542" customWidth="1"/>
    <col min="12545" max="12545" width="9.85546875" style="542" customWidth="1"/>
    <col min="12546" max="12546" width="62.7109375" style="542" customWidth="1"/>
    <col min="12547" max="12547" width="8.42578125" style="542" customWidth="1"/>
    <col min="12548" max="12548" width="7" style="542" customWidth="1"/>
    <col min="12549" max="12549" width="8.7109375" style="542" customWidth="1"/>
    <col min="12550" max="12550" width="10.85546875" style="542" customWidth="1"/>
    <col min="12551" max="12551" width="9.140625" style="542"/>
    <col min="12552" max="12553" width="14.85546875" style="542" customWidth="1"/>
    <col min="12554" max="12554" width="9.140625" style="542"/>
    <col min="12555" max="12555" width="58.5703125" style="542" customWidth="1"/>
    <col min="12556" max="12799" width="9.140625" style="542"/>
    <col min="12800" max="12800" width="6.85546875" style="542" customWidth="1"/>
    <col min="12801" max="12801" width="9.85546875" style="542" customWidth="1"/>
    <col min="12802" max="12802" width="62.7109375" style="542" customWidth="1"/>
    <col min="12803" max="12803" width="8.42578125" style="542" customWidth="1"/>
    <col min="12804" max="12804" width="7" style="542" customWidth="1"/>
    <col min="12805" max="12805" width="8.7109375" style="542" customWidth="1"/>
    <col min="12806" max="12806" width="10.85546875" style="542" customWidth="1"/>
    <col min="12807" max="12807" width="9.140625" style="542"/>
    <col min="12808" max="12809" width="14.85546875" style="542" customWidth="1"/>
    <col min="12810" max="12810" width="9.140625" style="542"/>
    <col min="12811" max="12811" width="58.5703125" style="542" customWidth="1"/>
    <col min="12812" max="13055" width="9.140625" style="542"/>
    <col min="13056" max="13056" width="6.85546875" style="542" customWidth="1"/>
    <col min="13057" max="13057" width="9.85546875" style="542" customWidth="1"/>
    <col min="13058" max="13058" width="62.7109375" style="542" customWidth="1"/>
    <col min="13059" max="13059" width="8.42578125" style="542" customWidth="1"/>
    <col min="13060" max="13060" width="7" style="542" customWidth="1"/>
    <col min="13061" max="13061" width="8.7109375" style="542" customWidth="1"/>
    <col min="13062" max="13062" width="10.85546875" style="542" customWidth="1"/>
    <col min="13063" max="13063" width="9.140625" style="542"/>
    <col min="13064" max="13065" width="14.85546875" style="542" customWidth="1"/>
    <col min="13066" max="13066" width="9.140625" style="542"/>
    <col min="13067" max="13067" width="58.5703125" style="542" customWidth="1"/>
    <col min="13068" max="13311" width="9.140625" style="542"/>
    <col min="13312" max="13312" width="6.85546875" style="542" customWidth="1"/>
    <col min="13313" max="13313" width="9.85546875" style="542" customWidth="1"/>
    <col min="13314" max="13314" width="62.7109375" style="542" customWidth="1"/>
    <col min="13315" max="13315" width="8.42578125" style="542" customWidth="1"/>
    <col min="13316" max="13316" width="7" style="542" customWidth="1"/>
    <col min="13317" max="13317" width="8.7109375" style="542" customWidth="1"/>
    <col min="13318" max="13318" width="10.85546875" style="542" customWidth="1"/>
    <col min="13319" max="13319" width="9.140625" style="542"/>
    <col min="13320" max="13321" width="14.85546875" style="542" customWidth="1"/>
    <col min="13322" max="13322" width="9.140625" style="542"/>
    <col min="13323" max="13323" width="58.5703125" style="542" customWidth="1"/>
    <col min="13324" max="13567" width="9.140625" style="542"/>
    <col min="13568" max="13568" width="6.85546875" style="542" customWidth="1"/>
    <col min="13569" max="13569" width="9.85546875" style="542" customWidth="1"/>
    <col min="13570" max="13570" width="62.7109375" style="542" customWidth="1"/>
    <col min="13571" max="13571" width="8.42578125" style="542" customWidth="1"/>
    <col min="13572" max="13572" width="7" style="542" customWidth="1"/>
    <col min="13573" max="13573" width="8.7109375" style="542" customWidth="1"/>
    <col min="13574" max="13574" width="10.85546875" style="542" customWidth="1"/>
    <col min="13575" max="13575" width="9.140625" style="542"/>
    <col min="13576" max="13577" width="14.85546875" style="542" customWidth="1"/>
    <col min="13578" max="13578" width="9.140625" style="542"/>
    <col min="13579" max="13579" width="58.5703125" style="542" customWidth="1"/>
    <col min="13580" max="13823" width="9.140625" style="542"/>
    <col min="13824" max="13824" width="6.85546875" style="542" customWidth="1"/>
    <col min="13825" max="13825" width="9.85546875" style="542" customWidth="1"/>
    <col min="13826" max="13826" width="62.7109375" style="542" customWidth="1"/>
    <col min="13827" max="13827" width="8.42578125" style="542" customWidth="1"/>
    <col min="13828" max="13828" width="7" style="542" customWidth="1"/>
    <col min="13829" max="13829" width="8.7109375" style="542" customWidth="1"/>
    <col min="13830" max="13830" width="10.85546875" style="542" customWidth="1"/>
    <col min="13831" max="13831" width="9.140625" style="542"/>
    <col min="13832" max="13833" width="14.85546875" style="542" customWidth="1"/>
    <col min="13834" max="13834" width="9.140625" style="542"/>
    <col min="13835" max="13835" width="58.5703125" style="542" customWidth="1"/>
    <col min="13836" max="14079" width="9.140625" style="542"/>
    <col min="14080" max="14080" width="6.85546875" style="542" customWidth="1"/>
    <col min="14081" max="14081" width="9.85546875" style="542" customWidth="1"/>
    <col min="14082" max="14082" width="62.7109375" style="542" customWidth="1"/>
    <col min="14083" max="14083" width="8.42578125" style="542" customWidth="1"/>
    <col min="14084" max="14084" width="7" style="542" customWidth="1"/>
    <col min="14085" max="14085" width="8.7109375" style="542" customWidth="1"/>
    <col min="14086" max="14086" width="10.85546875" style="542" customWidth="1"/>
    <col min="14087" max="14087" width="9.140625" style="542"/>
    <col min="14088" max="14089" width="14.85546875" style="542" customWidth="1"/>
    <col min="14090" max="14090" width="9.140625" style="542"/>
    <col min="14091" max="14091" width="58.5703125" style="542" customWidth="1"/>
    <col min="14092" max="14335" width="9.140625" style="542"/>
    <col min="14336" max="14336" width="6.85546875" style="542" customWidth="1"/>
    <col min="14337" max="14337" width="9.85546875" style="542" customWidth="1"/>
    <col min="14338" max="14338" width="62.7109375" style="542" customWidth="1"/>
    <col min="14339" max="14339" width="8.42578125" style="542" customWidth="1"/>
    <col min="14340" max="14340" width="7" style="542" customWidth="1"/>
    <col min="14341" max="14341" width="8.7109375" style="542" customWidth="1"/>
    <col min="14342" max="14342" width="10.85546875" style="542" customWidth="1"/>
    <col min="14343" max="14343" width="9.140625" style="542"/>
    <col min="14344" max="14345" width="14.85546875" style="542" customWidth="1"/>
    <col min="14346" max="14346" width="9.140625" style="542"/>
    <col min="14347" max="14347" width="58.5703125" style="542" customWidth="1"/>
    <col min="14348" max="14591" width="9.140625" style="542"/>
    <col min="14592" max="14592" width="6.85546875" style="542" customWidth="1"/>
    <col min="14593" max="14593" width="9.85546875" style="542" customWidth="1"/>
    <col min="14594" max="14594" width="62.7109375" style="542" customWidth="1"/>
    <col min="14595" max="14595" width="8.42578125" style="542" customWidth="1"/>
    <col min="14596" max="14596" width="7" style="542" customWidth="1"/>
    <col min="14597" max="14597" width="8.7109375" style="542" customWidth="1"/>
    <col min="14598" max="14598" width="10.85546875" style="542" customWidth="1"/>
    <col min="14599" max="14599" width="9.140625" style="542"/>
    <col min="14600" max="14601" width="14.85546875" style="542" customWidth="1"/>
    <col min="14602" max="14602" width="9.140625" style="542"/>
    <col min="14603" max="14603" width="58.5703125" style="542" customWidth="1"/>
    <col min="14604" max="14847" width="9.140625" style="542"/>
    <col min="14848" max="14848" width="6.85546875" style="542" customWidth="1"/>
    <col min="14849" max="14849" width="9.85546875" style="542" customWidth="1"/>
    <col min="14850" max="14850" width="62.7109375" style="542" customWidth="1"/>
    <col min="14851" max="14851" width="8.42578125" style="542" customWidth="1"/>
    <col min="14852" max="14852" width="7" style="542" customWidth="1"/>
    <col min="14853" max="14853" width="8.7109375" style="542" customWidth="1"/>
    <col min="14854" max="14854" width="10.85546875" style="542" customWidth="1"/>
    <col min="14855" max="14855" width="9.140625" style="542"/>
    <col min="14856" max="14857" width="14.85546875" style="542" customWidth="1"/>
    <col min="14858" max="14858" width="9.140625" style="542"/>
    <col min="14859" max="14859" width="58.5703125" style="542" customWidth="1"/>
    <col min="14860" max="15103" width="9.140625" style="542"/>
    <col min="15104" max="15104" width="6.85546875" style="542" customWidth="1"/>
    <col min="15105" max="15105" width="9.85546875" style="542" customWidth="1"/>
    <col min="15106" max="15106" width="62.7109375" style="542" customWidth="1"/>
    <col min="15107" max="15107" width="8.42578125" style="542" customWidth="1"/>
    <col min="15108" max="15108" width="7" style="542" customWidth="1"/>
    <col min="15109" max="15109" width="8.7109375" style="542" customWidth="1"/>
    <col min="15110" max="15110" width="10.85546875" style="542" customWidth="1"/>
    <col min="15111" max="15111" width="9.140625" style="542"/>
    <col min="15112" max="15113" width="14.85546875" style="542" customWidth="1"/>
    <col min="15114" max="15114" width="9.140625" style="542"/>
    <col min="15115" max="15115" width="58.5703125" style="542" customWidth="1"/>
    <col min="15116" max="15359" width="9.140625" style="542"/>
    <col min="15360" max="15360" width="6.85546875" style="542" customWidth="1"/>
    <col min="15361" max="15361" width="9.85546875" style="542" customWidth="1"/>
    <col min="15362" max="15362" width="62.7109375" style="542" customWidth="1"/>
    <col min="15363" max="15363" width="8.42578125" style="542" customWidth="1"/>
    <col min="15364" max="15364" width="7" style="542" customWidth="1"/>
    <col min="15365" max="15365" width="8.7109375" style="542" customWidth="1"/>
    <col min="15366" max="15366" width="10.85546875" style="542" customWidth="1"/>
    <col min="15367" max="15367" width="9.140625" style="542"/>
    <col min="15368" max="15369" width="14.85546875" style="542" customWidth="1"/>
    <col min="15370" max="15370" width="9.140625" style="542"/>
    <col min="15371" max="15371" width="58.5703125" style="542" customWidth="1"/>
    <col min="15372" max="15615" width="9.140625" style="542"/>
    <col min="15616" max="15616" width="6.85546875" style="542" customWidth="1"/>
    <col min="15617" max="15617" width="9.85546875" style="542" customWidth="1"/>
    <col min="15618" max="15618" width="62.7109375" style="542" customWidth="1"/>
    <col min="15619" max="15619" width="8.42578125" style="542" customWidth="1"/>
    <col min="15620" max="15620" width="7" style="542" customWidth="1"/>
    <col min="15621" max="15621" width="8.7109375" style="542" customWidth="1"/>
    <col min="15622" max="15622" width="10.85546875" style="542" customWidth="1"/>
    <col min="15623" max="15623" width="9.140625" style="542"/>
    <col min="15624" max="15625" width="14.85546875" style="542" customWidth="1"/>
    <col min="15626" max="15626" width="9.140625" style="542"/>
    <col min="15627" max="15627" width="58.5703125" style="542" customWidth="1"/>
    <col min="15628" max="15871" width="9.140625" style="542"/>
    <col min="15872" max="15872" width="6.85546875" style="542" customWidth="1"/>
    <col min="15873" max="15873" width="9.85546875" style="542" customWidth="1"/>
    <col min="15874" max="15874" width="62.7109375" style="542" customWidth="1"/>
    <col min="15875" max="15875" width="8.42578125" style="542" customWidth="1"/>
    <col min="15876" max="15876" width="7" style="542" customWidth="1"/>
    <col min="15877" max="15877" width="8.7109375" style="542" customWidth="1"/>
    <col min="15878" max="15878" width="10.85546875" style="542" customWidth="1"/>
    <col min="15879" max="15879" width="9.140625" style="542"/>
    <col min="15880" max="15881" width="14.85546875" style="542" customWidth="1"/>
    <col min="15882" max="15882" width="9.140625" style="542"/>
    <col min="15883" max="15883" width="58.5703125" style="542" customWidth="1"/>
    <col min="15884" max="16127" width="9.140625" style="542"/>
    <col min="16128" max="16128" width="6.85546875" style="542" customWidth="1"/>
    <col min="16129" max="16129" width="9.85546875" style="542" customWidth="1"/>
    <col min="16130" max="16130" width="62.7109375" style="542" customWidth="1"/>
    <col min="16131" max="16131" width="8.42578125" style="542" customWidth="1"/>
    <col min="16132" max="16132" width="7" style="542" customWidth="1"/>
    <col min="16133" max="16133" width="8.7109375" style="542" customWidth="1"/>
    <col min="16134" max="16134" width="10.85546875" style="542" customWidth="1"/>
    <col min="16135" max="16135" width="9.140625" style="542"/>
    <col min="16136" max="16137" width="14.85546875" style="542" customWidth="1"/>
    <col min="16138" max="16138" width="9.140625" style="542"/>
    <col min="16139" max="16139" width="58.5703125" style="542" customWidth="1"/>
    <col min="16140" max="16384" width="9.140625" style="542"/>
  </cols>
  <sheetData>
    <row r="1" spans="1:14" s="532" customFormat="1" ht="18" customHeight="1" thickBot="1" x14ac:dyDescent="0.25">
      <c r="A1" s="531"/>
      <c r="C1" s="533" t="s">
        <v>2494</v>
      </c>
      <c r="D1" s="534"/>
      <c r="E1" s="534"/>
      <c r="F1" s="534"/>
      <c r="G1" s="535"/>
      <c r="H1" s="535"/>
      <c r="I1" s="535"/>
      <c r="J1" s="534"/>
      <c r="K1" s="534"/>
      <c r="L1" s="534"/>
      <c r="M1" s="534"/>
    </row>
    <row r="2" spans="1:14" s="537" customFormat="1" ht="23.25" customHeight="1" thickBot="1" x14ac:dyDescent="0.25">
      <c r="A2" s="536"/>
      <c r="D2" s="538"/>
      <c r="E2" s="538"/>
      <c r="F2" s="538"/>
      <c r="G2" s="539"/>
      <c r="H2" s="539"/>
      <c r="I2" s="539"/>
      <c r="J2" s="538"/>
      <c r="K2" s="538"/>
      <c r="L2" s="538"/>
      <c r="M2" s="538"/>
    </row>
    <row r="3" spans="1:14" s="532" customFormat="1" ht="18" customHeight="1" thickBot="1" x14ac:dyDescent="0.25">
      <c r="A3" s="531"/>
      <c r="C3" s="540" t="s">
        <v>2495</v>
      </c>
      <c r="D3" s="534"/>
      <c r="E3" s="534"/>
      <c r="F3" s="534"/>
      <c r="G3" s="535"/>
      <c r="H3" s="707">
        <f>H69+H85+H105+H137+H150+H172+H184+H196+H207+H235+H276+H290</f>
        <v>0</v>
      </c>
      <c r="I3" s="707">
        <f>I69+I85+I105+I137+I150+I172+I184+I196+I207+I235+I276+I290</f>
        <v>0</v>
      </c>
      <c r="J3" s="534"/>
      <c r="K3" s="534"/>
      <c r="L3" s="534"/>
      <c r="M3" s="534"/>
    </row>
    <row r="4" spans="1:14" ht="23.25" customHeight="1" thickBot="1" x14ac:dyDescent="0.25">
      <c r="C4" s="543" t="s">
        <v>2496</v>
      </c>
      <c r="F4" s="544"/>
      <c r="H4" s="918">
        <f>H3+I3</f>
        <v>0</v>
      </c>
      <c r="I4" s="919"/>
      <c r="N4" s="542"/>
    </row>
    <row r="5" spans="1:14" ht="14.25" thickBot="1" x14ac:dyDescent="0.25"/>
    <row r="6" spans="1:14" s="651" customFormat="1" ht="14.25" thickBot="1" x14ac:dyDescent="0.25">
      <c r="A6" s="684" t="s">
        <v>899</v>
      </c>
      <c r="B6" s="685"/>
      <c r="C6" s="686" t="s">
        <v>548</v>
      </c>
      <c r="D6" s="686" t="s">
        <v>549</v>
      </c>
      <c r="E6" s="687" t="s">
        <v>2497</v>
      </c>
      <c r="F6" s="688" t="s">
        <v>2498</v>
      </c>
      <c r="G6" s="688" t="s">
        <v>2499</v>
      </c>
      <c r="H6" s="688" t="s">
        <v>2847</v>
      </c>
      <c r="I6" s="689" t="s">
        <v>2848</v>
      </c>
      <c r="J6" s="544"/>
      <c r="K6" s="544"/>
      <c r="L6" s="544"/>
      <c r="M6" s="544"/>
      <c r="N6" s="650"/>
    </row>
    <row r="7" spans="1:14" s="532" customFormat="1" ht="18.75" thickBot="1" x14ac:dyDescent="0.25">
      <c r="A7" s="546" t="s">
        <v>2500</v>
      </c>
      <c r="B7" s="547"/>
      <c r="C7" s="533" t="s">
        <v>2501</v>
      </c>
      <c r="D7" s="548"/>
      <c r="E7" s="549"/>
      <c r="F7" s="550"/>
      <c r="G7" s="550"/>
      <c r="H7" s="550"/>
      <c r="I7" s="652"/>
      <c r="J7" s="653"/>
      <c r="K7" s="653"/>
      <c r="L7" s="653"/>
      <c r="M7" s="653"/>
      <c r="N7" s="534"/>
    </row>
    <row r="8" spans="1:14" s="655" customFormat="1" ht="18.75" thickBot="1" x14ac:dyDescent="0.25">
      <c r="A8" s="551"/>
      <c r="B8" s="552"/>
      <c r="C8" s="706" t="s">
        <v>2502</v>
      </c>
      <c r="D8" s="553"/>
      <c r="E8" s="554"/>
      <c r="F8" s="555"/>
      <c r="G8" s="555"/>
      <c r="H8" s="555"/>
      <c r="I8" s="555"/>
      <c r="J8" s="646"/>
      <c r="K8" s="646"/>
      <c r="L8" s="646"/>
      <c r="M8" s="646"/>
      <c r="N8" s="654"/>
    </row>
    <row r="9" spans="1:14" s="655" customFormat="1" ht="18" x14ac:dyDescent="0.2">
      <c r="A9" s="690"/>
      <c r="B9" s="691"/>
      <c r="C9" s="692" t="s">
        <v>2503</v>
      </c>
      <c r="D9" s="693" t="s">
        <v>562</v>
      </c>
      <c r="E9" s="694">
        <v>1</v>
      </c>
      <c r="F9" s="695"/>
      <c r="G9" s="696"/>
      <c r="H9" s="696"/>
      <c r="I9" s="696"/>
      <c r="J9" s="646"/>
      <c r="K9" s="646"/>
      <c r="L9" s="646"/>
      <c r="M9" s="646"/>
      <c r="N9" s="654"/>
    </row>
    <row r="10" spans="1:14" s="586" customFormat="1" x14ac:dyDescent="0.2">
      <c r="A10" s="700" t="s">
        <v>2504</v>
      </c>
      <c r="B10" s="701"/>
      <c r="C10" s="702" t="s">
        <v>2505</v>
      </c>
      <c r="D10" s="701" t="s">
        <v>562</v>
      </c>
      <c r="E10" s="703">
        <v>1</v>
      </c>
      <c r="F10" s="704"/>
      <c r="G10" s="704"/>
      <c r="H10" s="705">
        <f t="shared" ref="H10:H15" si="0">F10*E10</f>
        <v>0</v>
      </c>
      <c r="I10" s="705">
        <f t="shared" ref="I10:I15" si="1">G10*E10</f>
        <v>0</v>
      </c>
      <c r="J10" s="587"/>
      <c r="K10" s="587"/>
      <c r="L10" s="587"/>
      <c r="M10" s="587"/>
      <c r="N10" s="587"/>
    </row>
    <row r="11" spans="1:14" s="586" customFormat="1" x14ac:dyDescent="0.2">
      <c r="A11" s="700" t="s">
        <v>2506</v>
      </c>
      <c r="B11" s="701"/>
      <c r="C11" s="702" t="s">
        <v>2507</v>
      </c>
      <c r="D11" s="701" t="s">
        <v>562</v>
      </c>
      <c r="E11" s="703">
        <v>1</v>
      </c>
      <c r="F11" s="704"/>
      <c r="G11" s="704"/>
      <c r="H11" s="705">
        <f t="shared" si="0"/>
        <v>0</v>
      </c>
      <c r="I11" s="705">
        <f t="shared" si="1"/>
        <v>0</v>
      </c>
      <c r="J11" s="587"/>
      <c r="K11" s="587"/>
      <c r="L11" s="587"/>
      <c r="M11" s="587"/>
      <c r="N11" s="587"/>
    </row>
    <row r="12" spans="1:14" s="586" customFormat="1" x14ac:dyDescent="0.2">
      <c r="A12" s="700" t="s">
        <v>2508</v>
      </c>
      <c r="B12" s="701"/>
      <c r="C12" s="702" t="s">
        <v>2509</v>
      </c>
      <c r="D12" s="701" t="s">
        <v>562</v>
      </c>
      <c r="E12" s="703">
        <v>1</v>
      </c>
      <c r="F12" s="704"/>
      <c r="G12" s="704"/>
      <c r="H12" s="705">
        <f t="shared" si="0"/>
        <v>0</v>
      </c>
      <c r="I12" s="705">
        <f t="shared" si="1"/>
        <v>0</v>
      </c>
      <c r="J12" s="587"/>
      <c r="K12" s="587"/>
      <c r="L12" s="587"/>
      <c r="M12" s="587"/>
      <c r="N12" s="587"/>
    </row>
    <row r="13" spans="1:14" s="586" customFormat="1" x14ac:dyDescent="0.2">
      <c r="A13" s="700" t="s">
        <v>2510</v>
      </c>
      <c r="B13" s="701"/>
      <c r="C13" s="702" t="s">
        <v>2511</v>
      </c>
      <c r="D13" s="701" t="s">
        <v>562</v>
      </c>
      <c r="E13" s="703">
        <v>1</v>
      </c>
      <c r="F13" s="704"/>
      <c r="G13" s="704"/>
      <c r="H13" s="705">
        <f t="shared" si="0"/>
        <v>0</v>
      </c>
      <c r="I13" s="705">
        <f t="shared" si="1"/>
        <v>0</v>
      </c>
      <c r="J13" s="587"/>
      <c r="K13" s="587"/>
      <c r="L13" s="587"/>
      <c r="M13" s="587"/>
      <c r="N13" s="587"/>
    </row>
    <row r="14" spans="1:14" s="586" customFormat="1" x14ac:dyDescent="0.2">
      <c r="A14" s="700" t="s">
        <v>2512</v>
      </c>
      <c r="B14" s="701"/>
      <c r="C14" s="702" t="s">
        <v>2513</v>
      </c>
      <c r="D14" s="701" t="s">
        <v>562</v>
      </c>
      <c r="E14" s="703">
        <v>1</v>
      </c>
      <c r="F14" s="704"/>
      <c r="G14" s="704"/>
      <c r="H14" s="705">
        <f t="shared" si="0"/>
        <v>0</v>
      </c>
      <c r="I14" s="705">
        <f t="shared" si="1"/>
        <v>0</v>
      </c>
      <c r="J14" s="587"/>
      <c r="K14" s="587"/>
      <c r="L14" s="587"/>
      <c r="M14" s="587"/>
      <c r="N14" s="587"/>
    </row>
    <row r="15" spans="1:14" s="586" customFormat="1" x14ac:dyDescent="0.2">
      <c r="A15" s="700" t="s">
        <v>2514</v>
      </c>
      <c r="B15" s="701"/>
      <c r="C15" s="702" t="s">
        <v>2515</v>
      </c>
      <c r="D15" s="701" t="s">
        <v>562</v>
      </c>
      <c r="E15" s="703">
        <v>1</v>
      </c>
      <c r="F15" s="704"/>
      <c r="G15" s="704"/>
      <c r="H15" s="705">
        <f t="shared" si="0"/>
        <v>0</v>
      </c>
      <c r="I15" s="705">
        <f t="shared" si="1"/>
        <v>0</v>
      </c>
      <c r="J15" s="587"/>
      <c r="K15" s="587"/>
      <c r="L15" s="587"/>
      <c r="M15" s="587"/>
      <c r="N15" s="587"/>
    </row>
    <row r="16" spans="1:14" s="655" customFormat="1" ht="18.75" thickBot="1" x14ac:dyDescent="0.25">
      <c r="A16" s="551"/>
      <c r="B16" s="556"/>
      <c r="C16" s="697" t="s">
        <v>2516</v>
      </c>
      <c r="D16" s="698" t="s">
        <v>562</v>
      </c>
      <c r="E16" s="699">
        <v>1</v>
      </c>
      <c r="F16" s="561"/>
      <c r="G16" s="562"/>
      <c r="H16" s="562"/>
      <c r="I16" s="562"/>
      <c r="J16" s="646"/>
      <c r="K16" s="646"/>
      <c r="L16" s="646"/>
      <c r="M16" s="646"/>
      <c r="N16" s="654"/>
    </row>
    <row r="17" spans="1:14" s="586" customFormat="1" x14ac:dyDescent="0.2">
      <c r="A17" s="700" t="s">
        <v>2517</v>
      </c>
      <c r="B17" s="701"/>
      <c r="C17" s="702" t="s">
        <v>2518</v>
      </c>
      <c r="D17" s="701" t="s">
        <v>562</v>
      </c>
      <c r="E17" s="703">
        <v>1</v>
      </c>
      <c r="F17" s="704"/>
      <c r="G17" s="704"/>
      <c r="H17" s="705">
        <f t="shared" ref="H17:H22" si="2">F17*E17</f>
        <v>0</v>
      </c>
      <c r="I17" s="705">
        <f t="shared" ref="I17:I22" si="3">G17*E17</f>
        <v>0</v>
      </c>
      <c r="J17" s="587"/>
      <c r="K17" s="587"/>
      <c r="L17" s="587"/>
      <c r="M17" s="587"/>
      <c r="N17" s="587"/>
    </row>
    <row r="18" spans="1:14" s="586" customFormat="1" x14ac:dyDescent="0.2">
      <c r="A18" s="700" t="s">
        <v>2519</v>
      </c>
      <c r="B18" s="701"/>
      <c r="C18" s="702" t="s">
        <v>2507</v>
      </c>
      <c r="D18" s="701" t="s">
        <v>562</v>
      </c>
      <c r="E18" s="703">
        <v>1</v>
      </c>
      <c r="F18" s="704"/>
      <c r="G18" s="704"/>
      <c r="H18" s="705">
        <f t="shared" si="2"/>
        <v>0</v>
      </c>
      <c r="I18" s="705">
        <f t="shared" si="3"/>
        <v>0</v>
      </c>
      <c r="J18" s="587"/>
      <c r="K18" s="587"/>
      <c r="L18" s="587"/>
      <c r="M18" s="587"/>
      <c r="N18" s="587"/>
    </row>
    <row r="19" spans="1:14" s="586" customFormat="1" x14ac:dyDescent="0.2">
      <c r="A19" s="700" t="s">
        <v>2520</v>
      </c>
      <c r="B19" s="701"/>
      <c r="C19" s="702" t="s">
        <v>2509</v>
      </c>
      <c r="D19" s="701" t="s">
        <v>562</v>
      </c>
      <c r="E19" s="703">
        <v>1</v>
      </c>
      <c r="F19" s="704"/>
      <c r="G19" s="704"/>
      <c r="H19" s="705">
        <f t="shared" si="2"/>
        <v>0</v>
      </c>
      <c r="I19" s="705">
        <f t="shared" si="3"/>
        <v>0</v>
      </c>
      <c r="J19" s="587"/>
      <c r="K19" s="587"/>
      <c r="L19" s="587"/>
      <c r="M19" s="587"/>
      <c r="N19" s="587"/>
    </row>
    <row r="20" spans="1:14" s="586" customFormat="1" x14ac:dyDescent="0.2">
      <c r="A20" s="700" t="s">
        <v>2521</v>
      </c>
      <c r="B20" s="701"/>
      <c r="C20" s="702" t="s">
        <v>2511</v>
      </c>
      <c r="D20" s="701" t="s">
        <v>562</v>
      </c>
      <c r="E20" s="703">
        <v>1</v>
      </c>
      <c r="F20" s="704"/>
      <c r="G20" s="704"/>
      <c r="H20" s="705">
        <f t="shared" si="2"/>
        <v>0</v>
      </c>
      <c r="I20" s="705">
        <f t="shared" si="3"/>
        <v>0</v>
      </c>
      <c r="J20" s="587"/>
      <c r="K20" s="587"/>
      <c r="L20" s="587"/>
      <c r="M20" s="587"/>
      <c r="N20" s="587"/>
    </row>
    <row r="21" spans="1:14" s="586" customFormat="1" x14ac:dyDescent="0.2">
      <c r="A21" s="700" t="s">
        <v>2522</v>
      </c>
      <c r="B21" s="701"/>
      <c r="C21" s="702" t="s">
        <v>2513</v>
      </c>
      <c r="D21" s="701" t="s">
        <v>562</v>
      </c>
      <c r="E21" s="703">
        <v>1</v>
      </c>
      <c r="F21" s="704"/>
      <c r="G21" s="704"/>
      <c r="H21" s="705">
        <f t="shared" si="2"/>
        <v>0</v>
      </c>
      <c r="I21" s="705">
        <f t="shared" si="3"/>
        <v>0</v>
      </c>
      <c r="J21" s="587"/>
      <c r="K21" s="587"/>
      <c r="L21" s="587"/>
      <c r="M21" s="587"/>
      <c r="N21" s="587"/>
    </row>
    <row r="22" spans="1:14" s="586" customFormat="1" ht="14.25" thickBot="1" x14ac:dyDescent="0.25">
      <c r="A22" s="700" t="s">
        <v>2523</v>
      </c>
      <c r="B22" s="701"/>
      <c r="C22" s="702" t="s">
        <v>2515</v>
      </c>
      <c r="D22" s="701" t="s">
        <v>562</v>
      </c>
      <c r="E22" s="703">
        <v>1</v>
      </c>
      <c r="F22" s="704"/>
      <c r="G22" s="704"/>
      <c r="H22" s="705">
        <f t="shared" si="2"/>
        <v>0</v>
      </c>
      <c r="I22" s="705">
        <f t="shared" si="3"/>
        <v>0</v>
      </c>
      <c r="J22" s="587"/>
      <c r="K22" s="587"/>
      <c r="L22" s="587"/>
      <c r="M22" s="587"/>
      <c r="N22" s="587"/>
    </row>
    <row r="23" spans="1:14" s="658" customFormat="1" ht="19.5" customHeight="1" thickBot="1" x14ac:dyDescent="0.25">
      <c r="A23" s="569"/>
      <c r="B23" s="570"/>
      <c r="C23" s="557" t="s">
        <v>2524</v>
      </c>
      <c r="D23" s="564"/>
      <c r="E23" s="571"/>
      <c r="F23" s="566"/>
      <c r="G23" s="566"/>
      <c r="H23" s="566"/>
      <c r="I23" s="566"/>
      <c r="J23" s="656"/>
      <c r="K23" s="656"/>
      <c r="L23" s="656"/>
      <c r="M23" s="656"/>
      <c r="N23" s="657"/>
    </row>
    <row r="24" spans="1:14" s="586" customFormat="1" x14ac:dyDescent="0.2">
      <c r="A24" s="700" t="s">
        <v>2517</v>
      </c>
      <c r="B24" s="701"/>
      <c r="C24" s="702" t="s">
        <v>2525</v>
      </c>
      <c r="D24" s="701" t="s">
        <v>562</v>
      </c>
      <c r="E24" s="703">
        <v>2</v>
      </c>
      <c r="F24" s="704"/>
      <c r="G24" s="704"/>
      <c r="H24" s="705">
        <f>F24*E24</f>
        <v>0</v>
      </c>
      <c r="I24" s="705">
        <f>G24*E24</f>
        <v>0</v>
      </c>
      <c r="J24" s="587"/>
      <c r="K24" s="587"/>
      <c r="L24" s="587"/>
      <c r="M24" s="587"/>
      <c r="N24" s="587"/>
    </row>
    <row r="25" spans="1:14" s="586" customFormat="1" x14ac:dyDescent="0.2">
      <c r="A25" s="700" t="s">
        <v>2519</v>
      </c>
      <c r="B25" s="701"/>
      <c r="C25" s="702" t="s">
        <v>2526</v>
      </c>
      <c r="D25" s="701" t="s">
        <v>562</v>
      </c>
      <c r="E25" s="703">
        <v>8</v>
      </c>
      <c r="F25" s="704"/>
      <c r="G25" s="704"/>
      <c r="H25" s="705">
        <f>F25*E25</f>
        <v>0</v>
      </c>
      <c r="I25" s="705">
        <f>G25*E25</f>
        <v>0</v>
      </c>
      <c r="J25" s="587"/>
      <c r="K25" s="587"/>
      <c r="L25" s="587"/>
      <c r="M25" s="587"/>
    </row>
    <row r="26" spans="1:14" s="586" customFormat="1" ht="14.25" thickBot="1" x14ac:dyDescent="0.25">
      <c r="A26" s="700" t="s">
        <v>2520</v>
      </c>
      <c r="B26" s="701"/>
      <c r="C26" s="702" t="s">
        <v>2527</v>
      </c>
      <c r="D26" s="701" t="s">
        <v>562</v>
      </c>
      <c r="E26" s="703">
        <v>2</v>
      </c>
      <c r="F26" s="704"/>
      <c r="G26" s="704"/>
      <c r="H26" s="705">
        <f>F26*E26</f>
        <v>0</v>
      </c>
      <c r="I26" s="705">
        <f>G26*E26</f>
        <v>0</v>
      </c>
      <c r="J26" s="587"/>
      <c r="K26" s="587"/>
      <c r="L26" s="587"/>
      <c r="M26" s="587"/>
      <c r="N26" s="587"/>
    </row>
    <row r="27" spans="1:14" s="658" customFormat="1" ht="17.25" thickBot="1" x14ac:dyDescent="0.25">
      <c r="A27" s="569"/>
      <c r="B27" s="570"/>
      <c r="C27" s="557" t="s">
        <v>2528</v>
      </c>
      <c r="D27" s="564"/>
      <c r="E27" s="571"/>
      <c r="F27" s="566"/>
      <c r="G27" s="566"/>
      <c r="H27" s="566"/>
      <c r="I27" s="566"/>
      <c r="J27" s="656"/>
      <c r="K27" s="656"/>
      <c r="L27" s="656"/>
      <c r="M27" s="656"/>
      <c r="N27" s="657"/>
    </row>
    <row r="28" spans="1:14" s="586" customFormat="1" ht="13.5" customHeight="1" x14ac:dyDescent="0.2">
      <c r="A28" s="700" t="s">
        <v>2521</v>
      </c>
      <c r="B28" s="701"/>
      <c r="C28" s="702" t="s">
        <v>2529</v>
      </c>
      <c r="D28" s="701" t="s">
        <v>562</v>
      </c>
      <c r="E28" s="703">
        <v>4</v>
      </c>
      <c r="F28" s="704"/>
      <c r="G28" s="704"/>
      <c r="H28" s="705">
        <f>F28*E28</f>
        <v>0</v>
      </c>
      <c r="I28" s="705">
        <f>G28*E28</f>
        <v>0</v>
      </c>
      <c r="J28" s="587"/>
      <c r="K28" s="587"/>
      <c r="L28" s="587"/>
      <c r="M28" s="587"/>
      <c r="N28" s="587"/>
    </row>
    <row r="29" spans="1:14" s="586" customFormat="1" ht="14.25" thickBot="1" x14ac:dyDescent="0.25">
      <c r="A29" s="700" t="s">
        <v>2522</v>
      </c>
      <c r="B29" s="701"/>
      <c r="C29" s="702" t="s">
        <v>2530</v>
      </c>
      <c r="D29" s="701" t="s">
        <v>562</v>
      </c>
      <c r="E29" s="703">
        <v>4</v>
      </c>
      <c r="F29" s="704"/>
      <c r="G29" s="704"/>
      <c r="H29" s="705">
        <f>F29*E29</f>
        <v>0</v>
      </c>
      <c r="I29" s="705">
        <f>G29*E29</f>
        <v>0</v>
      </c>
      <c r="J29" s="587"/>
      <c r="K29" s="587"/>
      <c r="L29" s="587"/>
      <c r="M29" s="587"/>
      <c r="N29" s="587"/>
    </row>
    <row r="30" spans="1:14" s="660" customFormat="1" ht="17.25" thickBot="1" x14ac:dyDescent="0.25">
      <c r="A30" s="563"/>
      <c r="B30" s="572"/>
      <c r="C30" s="573" t="s">
        <v>2531</v>
      </c>
      <c r="D30" s="558" t="s">
        <v>562</v>
      </c>
      <c r="E30" s="559">
        <v>2</v>
      </c>
      <c r="F30" s="560"/>
      <c r="G30" s="566"/>
      <c r="H30" s="566"/>
      <c r="I30" s="566"/>
      <c r="J30" s="587"/>
      <c r="K30" s="587"/>
      <c r="L30" s="587"/>
      <c r="M30" s="587"/>
      <c r="N30" s="659"/>
    </row>
    <row r="31" spans="1:14" s="658" customFormat="1" x14ac:dyDescent="0.2">
      <c r="A31" s="700" t="s">
        <v>2523</v>
      </c>
      <c r="B31" s="701"/>
      <c r="C31" s="702" t="s">
        <v>2532</v>
      </c>
      <c r="D31" s="701" t="s">
        <v>562</v>
      </c>
      <c r="E31" s="703">
        <f>E30</f>
        <v>2</v>
      </c>
      <c r="F31" s="704"/>
      <c r="G31" s="704"/>
      <c r="H31" s="705">
        <f>F31*E31</f>
        <v>0</v>
      </c>
      <c r="I31" s="705">
        <f>G31*E31</f>
        <v>0</v>
      </c>
      <c r="J31" s="656"/>
      <c r="K31" s="656"/>
      <c r="L31" s="656"/>
      <c r="M31" s="656"/>
      <c r="N31" s="657"/>
    </row>
    <row r="32" spans="1:14" s="586" customFormat="1" x14ac:dyDescent="0.2">
      <c r="A32" s="700" t="s">
        <v>2533</v>
      </c>
      <c r="B32" s="701"/>
      <c r="C32" s="702" t="s">
        <v>2534</v>
      </c>
      <c r="D32" s="701" t="s">
        <v>562</v>
      </c>
      <c r="E32" s="703">
        <f>E30</f>
        <v>2</v>
      </c>
      <c r="F32" s="704"/>
      <c r="G32" s="704"/>
      <c r="H32" s="705">
        <f>F32*E32</f>
        <v>0</v>
      </c>
      <c r="I32" s="705">
        <f>G32*E32</f>
        <v>0</v>
      </c>
      <c r="J32" s="587"/>
      <c r="K32" s="587"/>
      <c r="L32" s="587"/>
      <c r="M32" s="587"/>
      <c r="N32" s="587"/>
    </row>
    <row r="33" spans="1:14" s="586" customFormat="1" x14ac:dyDescent="0.2">
      <c r="A33" s="700" t="s">
        <v>2535</v>
      </c>
      <c r="B33" s="701"/>
      <c r="C33" s="702" t="s">
        <v>2536</v>
      </c>
      <c r="D33" s="701" t="s">
        <v>562</v>
      </c>
      <c r="E33" s="703">
        <v>16</v>
      </c>
      <c r="F33" s="704"/>
      <c r="G33" s="704"/>
      <c r="H33" s="705">
        <f>F33*E33</f>
        <v>0</v>
      </c>
      <c r="I33" s="705">
        <f>G33*E33</f>
        <v>0</v>
      </c>
      <c r="J33" s="587"/>
      <c r="K33" s="587"/>
      <c r="L33" s="587"/>
      <c r="M33" s="587"/>
      <c r="N33" s="587"/>
    </row>
    <row r="34" spans="1:14" s="658" customFormat="1" x14ac:dyDescent="0.2">
      <c r="A34" s="700" t="s">
        <v>2537</v>
      </c>
      <c r="B34" s="701"/>
      <c r="C34" s="702" t="s">
        <v>2538</v>
      </c>
      <c r="D34" s="701" t="s">
        <v>562</v>
      </c>
      <c r="E34" s="703">
        <v>16</v>
      </c>
      <c r="F34" s="704"/>
      <c r="G34" s="704"/>
      <c r="H34" s="705">
        <f>F34*E34</f>
        <v>0</v>
      </c>
      <c r="I34" s="705">
        <f>G34*E34</f>
        <v>0</v>
      </c>
      <c r="J34" s="656"/>
      <c r="K34" s="656"/>
      <c r="L34" s="656"/>
      <c r="M34" s="656"/>
      <c r="N34" s="657"/>
    </row>
    <row r="35" spans="1:14" s="586" customFormat="1" x14ac:dyDescent="0.2">
      <c r="A35" s="700" t="s">
        <v>2539</v>
      </c>
      <c r="B35" s="701"/>
      <c r="C35" s="702" t="s">
        <v>2540</v>
      </c>
      <c r="D35" s="701" t="s">
        <v>562</v>
      </c>
      <c r="E35" s="703">
        <v>4</v>
      </c>
      <c r="F35" s="704"/>
      <c r="G35" s="704"/>
      <c r="H35" s="705">
        <f>F35*E35</f>
        <v>0</v>
      </c>
      <c r="I35" s="705">
        <f>G35*E35</f>
        <v>0</v>
      </c>
      <c r="J35" s="587"/>
      <c r="K35" s="587"/>
      <c r="L35" s="587"/>
      <c r="M35" s="587"/>
    </row>
    <row r="36" spans="1:14" ht="16.5" thickBot="1" x14ac:dyDescent="0.25">
      <c r="A36" s="563"/>
      <c r="B36" s="574"/>
      <c r="C36" s="706" t="s">
        <v>2541</v>
      </c>
      <c r="D36" s="576"/>
      <c r="E36" s="564"/>
      <c r="F36" s="566"/>
      <c r="G36" s="566"/>
      <c r="H36" s="566"/>
      <c r="I36" s="566"/>
    </row>
    <row r="37" spans="1:14" s="658" customFormat="1" ht="25.5" x14ac:dyDescent="0.2">
      <c r="A37" s="569"/>
      <c r="B37" s="570"/>
      <c r="C37" s="577" t="s">
        <v>2542</v>
      </c>
      <c r="D37" s="564"/>
      <c r="E37" s="578">
        <v>24</v>
      </c>
      <c r="F37" s="566"/>
      <c r="G37" s="566"/>
      <c r="H37" s="566"/>
      <c r="I37" s="566"/>
      <c r="J37" s="656"/>
      <c r="K37" s="656"/>
      <c r="L37" s="656"/>
      <c r="M37" s="656"/>
      <c r="N37" s="657"/>
    </row>
    <row r="38" spans="1:14" s="586" customFormat="1" x14ac:dyDescent="0.2">
      <c r="A38" s="700" t="s">
        <v>2543</v>
      </c>
      <c r="B38" s="701"/>
      <c r="C38" s="702" t="s">
        <v>2544</v>
      </c>
      <c r="D38" s="701" t="s">
        <v>562</v>
      </c>
      <c r="E38" s="703">
        <v>48</v>
      </c>
      <c r="F38" s="704"/>
      <c r="G38" s="704"/>
      <c r="H38" s="705">
        <f>F38*E38</f>
        <v>0</v>
      </c>
      <c r="I38" s="705">
        <f>G38*E38</f>
        <v>0</v>
      </c>
      <c r="J38" s="587"/>
      <c r="K38" s="587"/>
      <c r="L38" s="587"/>
      <c r="M38" s="587"/>
      <c r="N38" s="587"/>
    </row>
    <row r="39" spans="1:14" s="658" customFormat="1" x14ac:dyDescent="0.2">
      <c r="A39" s="700" t="s">
        <v>2545</v>
      </c>
      <c r="B39" s="701"/>
      <c r="C39" s="702" t="s">
        <v>2546</v>
      </c>
      <c r="D39" s="701" t="s">
        <v>562</v>
      </c>
      <c r="E39" s="703">
        <v>24</v>
      </c>
      <c r="F39" s="704"/>
      <c r="G39" s="704"/>
      <c r="H39" s="705">
        <f>F39*E39</f>
        <v>0</v>
      </c>
      <c r="I39" s="705">
        <f>G39*E39</f>
        <v>0</v>
      </c>
      <c r="J39" s="656"/>
      <c r="K39" s="656"/>
      <c r="L39" s="656"/>
      <c r="M39" s="656"/>
      <c r="N39" s="657"/>
    </row>
    <row r="40" spans="1:14" s="658" customFormat="1" x14ac:dyDescent="0.2">
      <c r="A40" s="700" t="s">
        <v>2547</v>
      </c>
      <c r="B40" s="701"/>
      <c r="C40" s="702" t="s">
        <v>2548</v>
      </c>
      <c r="D40" s="701" t="s">
        <v>562</v>
      </c>
      <c r="E40" s="703">
        <v>24</v>
      </c>
      <c r="F40" s="704"/>
      <c r="G40" s="704"/>
      <c r="H40" s="705">
        <f>F40*E40</f>
        <v>0</v>
      </c>
      <c r="I40" s="705">
        <f>G40*E40</f>
        <v>0</v>
      </c>
      <c r="J40" s="656"/>
      <c r="K40" s="656"/>
      <c r="L40" s="656"/>
      <c r="M40" s="656"/>
      <c r="N40" s="657"/>
    </row>
    <row r="41" spans="1:14" s="586" customFormat="1" x14ac:dyDescent="0.2">
      <c r="A41" s="700" t="s">
        <v>2549</v>
      </c>
      <c r="B41" s="701"/>
      <c r="C41" s="702" t="s">
        <v>2550</v>
      </c>
      <c r="D41" s="701" t="s">
        <v>562</v>
      </c>
      <c r="E41" s="703">
        <v>24</v>
      </c>
      <c r="F41" s="704"/>
      <c r="G41" s="704"/>
      <c r="H41" s="705">
        <f>F41*E41</f>
        <v>0</v>
      </c>
      <c r="I41" s="705">
        <f>G41*E41</f>
        <v>0</v>
      </c>
      <c r="J41" s="587"/>
      <c r="K41" s="587"/>
      <c r="L41" s="587"/>
      <c r="M41" s="587"/>
      <c r="N41" s="587"/>
    </row>
    <row r="42" spans="1:14" s="586" customFormat="1" ht="25.5" x14ac:dyDescent="0.2">
      <c r="A42" s="569"/>
      <c r="B42" s="570"/>
      <c r="C42" s="577" t="s">
        <v>2551</v>
      </c>
      <c r="D42" s="564"/>
      <c r="E42" s="578">
        <v>10</v>
      </c>
      <c r="F42" s="566"/>
      <c r="G42" s="566"/>
      <c r="H42" s="566"/>
      <c r="I42" s="566"/>
      <c r="J42" s="587"/>
      <c r="K42" s="587"/>
      <c r="L42" s="587"/>
      <c r="M42" s="587"/>
      <c r="N42" s="587"/>
    </row>
    <row r="43" spans="1:14" s="586" customFormat="1" x14ac:dyDescent="0.2">
      <c r="A43" s="700" t="s">
        <v>2552</v>
      </c>
      <c r="B43" s="701"/>
      <c r="C43" s="702" t="s">
        <v>2544</v>
      </c>
      <c r="D43" s="701" t="s">
        <v>562</v>
      </c>
      <c r="E43" s="703">
        <v>20</v>
      </c>
      <c r="F43" s="704"/>
      <c r="G43" s="704"/>
      <c r="H43" s="705">
        <f>F43*E43</f>
        <v>0</v>
      </c>
      <c r="I43" s="705">
        <f>G43*E43</f>
        <v>0</v>
      </c>
      <c r="J43" s="587"/>
      <c r="K43" s="587"/>
      <c r="L43" s="587"/>
      <c r="M43" s="587"/>
      <c r="N43" s="587"/>
    </row>
    <row r="44" spans="1:14" s="586" customFormat="1" x14ac:dyDescent="0.2">
      <c r="A44" s="700" t="s">
        <v>2553</v>
      </c>
      <c r="B44" s="701"/>
      <c r="C44" s="702" t="s">
        <v>2546</v>
      </c>
      <c r="D44" s="701" t="s">
        <v>562</v>
      </c>
      <c r="E44" s="703">
        <v>10</v>
      </c>
      <c r="F44" s="704"/>
      <c r="G44" s="704"/>
      <c r="H44" s="705">
        <f>F44*E44</f>
        <v>0</v>
      </c>
      <c r="I44" s="705">
        <f>G44*E44</f>
        <v>0</v>
      </c>
      <c r="J44" s="587"/>
      <c r="K44" s="587"/>
      <c r="L44" s="587"/>
      <c r="M44" s="587"/>
      <c r="N44" s="587"/>
    </row>
    <row r="45" spans="1:14" s="586" customFormat="1" x14ac:dyDescent="0.2">
      <c r="A45" s="700" t="s">
        <v>2554</v>
      </c>
      <c r="B45" s="701"/>
      <c r="C45" s="702" t="s">
        <v>2548</v>
      </c>
      <c r="D45" s="701" t="s">
        <v>562</v>
      </c>
      <c r="E45" s="703">
        <v>10</v>
      </c>
      <c r="F45" s="704"/>
      <c r="G45" s="704"/>
      <c r="H45" s="705">
        <f>F45*E45</f>
        <v>0</v>
      </c>
      <c r="I45" s="705">
        <f>G45*E45</f>
        <v>0</v>
      </c>
      <c r="J45" s="587"/>
      <c r="K45" s="587"/>
      <c r="L45" s="587"/>
      <c r="M45" s="587"/>
      <c r="N45" s="587"/>
    </row>
    <row r="46" spans="1:14" s="586" customFormat="1" x14ac:dyDescent="0.2">
      <c r="A46" s="700" t="s">
        <v>2555</v>
      </c>
      <c r="B46" s="701"/>
      <c r="C46" s="702" t="s">
        <v>2550</v>
      </c>
      <c r="D46" s="701" t="s">
        <v>562</v>
      </c>
      <c r="E46" s="703">
        <v>10</v>
      </c>
      <c r="F46" s="704"/>
      <c r="G46" s="704"/>
      <c r="H46" s="705">
        <f>F46*E46</f>
        <v>0</v>
      </c>
      <c r="I46" s="705">
        <f>G46*E46</f>
        <v>0</v>
      </c>
      <c r="J46" s="587"/>
      <c r="K46" s="587"/>
      <c r="L46" s="587"/>
      <c r="M46" s="587"/>
      <c r="N46" s="587"/>
    </row>
    <row r="47" spans="1:14" s="586" customFormat="1" x14ac:dyDescent="0.2">
      <c r="A47" s="700" t="s">
        <v>2556</v>
      </c>
      <c r="B47" s="701"/>
      <c r="C47" s="702" t="s">
        <v>2557</v>
      </c>
      <c r="D47" s="701" t="s">
        <v>562</v>
      </c>
      <c r="E47" s="703">
        <v>8</v>
      </c>
      <c r="F47" s="704"/>
      <c r="G47" s="704"/>
      <c r="H47" s="705">
        <f>F47*E47</f>
        <v>0</v>
      </c>
      <c r="I47" s="705">
        <f>G47*E47</f>
        <v>0</v>
      </c>
      <c r="J47" s="587"/>
      <c r="K47" s="587"/>
      <c r="L47" s="587"/>
      <c r="M47" s="587"/>
      <c r="N47" s="587"/>
    </row>
    <row r="48" spans="1:14" s="586" customFormat="1" x14ac:dyDescent="0.2">
      <c r="A48" s="815" t="s">
        <v>2559</v>
      </c>
      <c r="B48" s="564"/>
      <c r="C48" s="567" t="s">
        <v>2544</v>
      </c>
      <c r="D48" s="564" t="s">
        <v>562</v>
      </c>
      <c r="E48" s="703">
        <v>16</v>
      </c>
      <c r="F48" s="704"/>
      <c r="G48" s="704"/>
      <c r="H48" s="705">
        <f t="shared" ref="H48:H51" si="4">F48*E48</f>
        <v>0</v>
      </c>
      <c r="I48" s="705">
        <f t="shared" ref="I48:I51" si="5">G48*E48</f>
        <v>0</v>
      </c>
      <c r="J48" s="587"/>
      <c r="K48" s="587"/>
      <c r="L48" s="587"/>
      <c r="M48" s="587"/>
      <c r="N48" s="587"/>
    </row>
    <row r="49" spans="1:14" s="586" customFormat="1" x14ac:dyDescent="0.2">
      <c r="A49" s="815" t="s">
        <v>2561</v>
      </c>
      <c r="B49" s="570"/>
      <c r="C49" s="567" t="s">
        <v>2546</v>
      </c>
      <c r="D49" s="564" t="s">
        <v>562</v>
      </c>
      <c r="E49" s="703">
        <v>8</v>
      </c>
      <c r="F49" s="704"/>
      <c r="G49" s="704"/>
      <c r="H49" s="705">
        <f t="shared" si="4"/>
        <v>0</v>
      </c>
      <c r="I49" s="705">
        <f t="shared" si="5"/>
        <v>0</v>
      </c>
      <c r="J49" s="587"/>
      <c r="K49" s="587"/>
      <c r="L49" s="587"/>
      <c r="M49" s="587"/>
      <c r="N49" s="587"/>
    </row>
    <row r="50" spans="1:14" s="586" customFormat="1" x14ac:dyDescent="0.2">
      <c r="A50" s="815" t="s">
        <v>2563</v>
      </c>
      <c r="B50" s="570"/>
      <c r="C50" s="567" t="s">
        <v>2548</v>
      </c>
      <c r="D50" s="564" t="s">
        <v>562</v>
      </c>
      <c r="E50" s="703">
        <v>8</v>
      </c>
      <c r="F50" s="704"/>
      <c r="G50" s="704"/>
      <c r="H50" s="705">
        <f t="shared" si="4"/>
        <v>0</v>
      </c>
      <c r="I50" s="705">
        <f t="shared" si="5"/>
        <v>0</v>
      </c>
      <c r="J50" s="587"/>
      <c r="K50" s="587"/>
      <c r="L50" s="587"/>
      <c r="M50" s="587"/>
      <c r="N50" s="587"/>
    </row>
    <row r="51" spans="1:14" s="586" customFormat="1" x14ac:dyDescent="0.2">
      <c r="A51" s="815" t="s">
        <v>2566</v>
      </c>
      <c r="B51" s="564"/>
      <c r="C51" s="567" t="s">
        <v>2550</v>
      </c>
      <c r="D51" s="564" t="s">
        <v>562</v>
      </c>
      <c r="E51" s="703">
        <v>8</v>
      </c>
      <c r="F51" s="704"/>
      <c r="G51" s="704"/>
      <c r="H51" s="705">
        <f t="shared" si="4"/>
        <v>0</v>
      </c>
      <c r="I51" s="705">
        <f t="shared" si="5"/>
        <v>0</v>
      </c>
      <c r="J51" s="587"/>
      <c r="K51" s="587"/>
      <c r="L51" s="587"/>
      <c r="M51" s="587"/>
      <c r="N51" s="587"/>
    </row>
    <row r="52" spans="1:14" s="586" customFormat="1" x14ac:dyDescent="0.2">
      <c r="A52" s="563"/>
      <c r="B52" s="564"/>
      <c r="C52" s="579"/>
      <c r="D52" s="564"/>
      <c r="E52" s="568"/>
      <c r="F52" s="566"/>
      <c r="G52" s="566"/>
      <c r="H52" s="566"/>
      <c r="I52" s="566"/>
      <c r="J52" s="587"/>
      <c r="K52" s="587"/>
      <c r="L52" s="587"/>
      <c r="M52" s="587"/>
      <c r="N52" s="587"/>
    </row>
    <row r="53" spans="1:14" ht="16.5" thickBot="1" x14ac:dyDescent="0.25">
      <c r="A53" s="563"/>
      <c r="B53" s="567"/>
      <c r="C53" s="706" t="s">
        <v>2558</v>
      </c>
      <c r="D53" s="564"/>
      <c r="E53" s="564"/>
      <c r="F53" s="566"/>
      <c r="G53" s="566"/>
      <c r="H53" s="566"/>
      <c r="I53" s="566"/>
    </row>
    <row r="54" spans="1:14" s="586" customFormat="1" ht="18.75" customHeight="1" x14ac:dyDescent="0.2">
      <c r="A54" s="700" t="s">
        <v>2569</v>
      </c>
      <c r="B54" s="701"/>
      <c r="C54" s="702" t="s">
        <v>2560</v>
      </c>
      <c r="D54" s="701" t="s">
        <v>897</v>
      </c>
      <c r="E54" s="703">
        <v>2850</v>
      </c>
      <c r="F54" s="704"/>
      <c r="G54" s="704"/>
      <c r="H54" s="705">
        <f>F54*E54</f>
        <v>0</v>
      </c>
      <c r="I54" s="705">
        <f>G54*E54</f>
        <v>0</v>
      </c>
      <c r="J54" s="587"/>
      <c r="K54" s="587"/>
      <c r="L54" s="587"/>
      <c r="M54" s="587"/>
      <c r="N54" s="587"/>
    </row>
    <row r="55" spans="1:14" s="586" customFormat="1" x14ac:dyDescent="0.2">
      <c r="A55" s="700" t="s">
        <v>2572</v>
      </c>
      <c r="B55" s="701"/>
      <c r="C55" s="702" t="s">
        <v>2562</v>
      </c>
      <c r="D55" s="701" t="s">
        <v>897</v>
      </c>
      <c r="E55" s="703">
        <v>60</v>
      </c>
      <c r="F55" s="704"/>
      <c r="G55" s="704"/>
      <c r="H55" s="705">
        <f>F55*E55</f>
        <v>0</v>
      </c>
      <c r="I55" s="705">
        <f>G55*E55</f>
        <v>0</v>
      </c>
      <c r="J55" s="587"/>
      <c r="K55" s="587"/>
      <c r="L55" s="587"/>
      <c r="M55" s="587"/>
      <c r="N55" s="587"/>
    </row>
    <row r="56" spans="1:14" s="658" customFormat="1" x14ac:dyDescent="0.2">
      <c r="A56" s="700" t="s">
        <v>2574</v>
      </c>
      <c r="B56" s="701"/>
      <c r="C56" s="702" t="s">
        <v>2564</v>
      </c>
      <c r="D56" s="701" t="s">
        <v>897</v>
      </c>
      <c r="E56" s="703">
        <v>60</v>
      </c>
      <c r="F56" s="704"/>
      <c r="G56" s="704"/>
      <c r="H56" s="705">
        <f>F56*E56</f>
        <v>0</v>
      </c>
      <c r="I56" s="705">
        <f>G56*E56</f>
        <v>0</v>
      </c>
      <c r="J56" s="656"/>
      <c r="K56" s="656"/>
      <c r="L56" s="656"/>
      <c r="M56" s="656"/>
      <c r="N56" s="657"/>
    </row>
    <row r="57" spans="1:14" ht="16.5" thickBot="1" x14ac:dyDescent="0.25">
      <c r="A57" s="563"/>
      <c r="B57" s="574"/>
      <c r="C57" s="706" t="s">
        <v>2565</v>
      </c>
      <c r="D57" s="576"/>
      <c r="E57" s="564"/>
      <c r="F57" s="566"/>
      <c r="G57" s="566"/>
      <c r="H57" s="566"/>
      <c r="I57" s="566"/>
    </row>
    <row r="58" spans="1:14" s="586" customFormat="1" x14ac:dyDescent="0.2">
      <c r="A58" s="700" t="s">
        <v>2577</v>
      </c>
      <c r="B58" s="701"/>
      <c r="C58" s="702" t="s">
        <v>2567</v>
      </c>
      <c r="D58" s="701" t="s">
        <v>562</v>
      </c>
      <c r="E58" s="703">
        <v>11</v>
      </c>
      <c r="F58" s="704"/>
      <c r="G58" s="704"/>
      <c r="H58" s="705">
        <f>F58*E58</f>
        <v>0</v>
      </c>
      <c r="I58" s="705">
        <f>G58*E58</f>
        <v>0</v>
      </c>
      <c r="J58" s="587"/>
      <c r="K58" s="587"/>
      <c r="L58" s="587"/>
      <c r="M58" s="587"/>
      <c r="N58" s="587"/>
    </row>
    <row r="59" spans="1:14" ht="16.5" thickBot="1" x14ac:dyDescent="0.25">
      <c r="A59" s="563"/>
      <c r="B59" s="574"/>
      <c r="C59" s="706" t="s">
        <v>2568</v>
      </c>
      <c r="D59" s="576"/>
      <c r="E59" s="564"/>
      <c r="F59" s="566"/>
      <c r="G59" s="566"/>
      <c r="H59" s="566"/>
      <c r="I59" s="566"/>
    </row>
    <row r="60" spans="1:14" s="586" customFormat="1" x14ac:dyDescent="0.2">
      <c r="A60" s="700" t="s">
        <v>2579</v>
      </c>
      <c r="B60" s="701"/>
      <c r="C60" s="702" t="s">
        <v>2570</v>
      </c>
      <c r="D60" s="701" t="s">
        <v>2571</v>
      </c>
      <c r="E60" s="703">
        <v>1</v>
      </c>
      <c r="F60" s="704"/>
      <c r="G60" s="704"/>
      <c r="H60" s="705">
        <f>F60*E60</f>
        <v>0</v>
      </c>
      <c r="I60" s="705">
        <f t="shared" ref="I60:I68" si="6">G60*E60</f>
        <v>0</v>
      </c>
      <c r="J60" s="587"/>
      <c r="K60" s="587"/>
      <c r="L60" s="587"/>
      <c r="M60" s="587"/>
      <c r="N60" s="587"/>
    </row>
    <row r="61" spans="1:14" s="586" customFormat="1" x14ac:dyDescent="0.2">
      <c r="A61" s="700" t="s">
        <v>2581</v>
      </c>
      <c r="B61" s="701"/>
      <c r="C61" s="702" t="s">
        <v>2573</v>
      </c>
      <c r="D61" s="701" t="s">
        <v>2571</v>
      </c>
      <c r="E61" s="703">
        <v>1</v>
      </c>
      <c r="F61" s="704"/>
      <c r="G61" s="704"/>
      <c r="H61" s="705">
        <f>F61*E61</f>
        <v>0</v>
      </c>
      <c r="I61" s="705">
        <f t="shared" si="6"/>
        <v>0</v>
      </c>
      <c r="J61" s="587"/>
      <c r="K61" s="587"/>
      <c r="L61" s="587"/>
      <c r="M61" s="587"/>
      <c r="N61" s="587"/>
    </row>
    <row r="62" spans="1:14" s="586" customFormat="1" x14ac:dyDescent="0.2">
      <c r="A62" s="700" t="s">
        <v>2583</v>
      </c>
      <c r="B62" s="701"/>
      <c r="C62" s="702" t="s">
        <v>2575</v>
      </c>
      <c r="D62" s="701" t="s">
        <v>2576</v>
      </c>
      <c r="E62" s="703">
        <v>1</v>
      </c>
      <c r="F62" s="704"/>
      <c r="G62" s="704"/>
      <c r="H62" s="705">
        <f>F62*E62</f>
        <v>0</v>
      </c>
      <c r="I62" s="705">
        <f t="shared" si="6"/>
        <v>0</v>
      </c>
      <c r="J62" s="587"/>
      <c r="K62" s="587"/>
      <c r="L62" s="587"/>
      <c r="M62" s="587"/>
      <c r="N62" s="587"/>
    </row>
    <row r="63" spans="1:14" s="586" customFormat="1" x14ac:dyDescent="0.2">
      <c r="A63" s="700" t="s">
        <v>2585</v>
      </c>
      <c r="B63" s="701"/>
      <c r="C63" s="702" t="s">
        <v>2578</v>
      </c>
      <c r="D63" s="701" t="s">
        <v>2576</v>
      </c>
      <c r="E63" s="703">
        <v>1</v>
      </c>
      <c r="F63" s="704"/>
      <c r="G63" s="704"/>
      <c r="H63" s="705"/>
      <c r="I63" s="705">
        <f t="shared" si="6"/>
        <v>0</v>
      </c>
      <c r="J63" s="587"/>
      <c r="K63" s="587"/>
      <c r="L63" s="587"/>
      <c r="M63" s="587"/>
      <c r="N63" s="587"/>
    </row>
    <row r="64" spans="1:14" s="586" customFormat="1" x14ac:dyDescent="0.2">
      <c r="A64" s="700" t="s">
        <v>2586</v>
      </c>
      <c r="B64" s="701"/>
      <c r="C64" s="702" t="s">
        <v>2580</v>
      </c>
      <c r="D64" s="701" t="s">
        <v>2576</v>
      </c>
      <c r="E64" s="703">
        <v>1</v>
      </c>
      <c r="F64" s="704"/>
      <c r="G64" s="704"/>
      <c r="H64" s="705"/>
      <c r="I64" s="705">
        <f t="shared" si="6"/>
        <v>0</v>
      </c>
      <c r="J64" s="587"/>
      <c r="K64" s="587"/>
      <c r="L64" s="587"/>
      <c r="M64" s="587"/>
      <c r="N64" s="587"/>
    </row>
    <row r="65" spans="1:14" s="586" customFormat="1" x14ac:dyDescent="0.2">
      <c r="A65" s="700" t="s">
        <v>3158</v>
      </c>
      <c r="B65" s="701"/>
      <c r="C65" s="702" t="s">
        <v>2582</v>
      </c>
      <c r="D65" s="701" t="s">
        <v>2576</v>
      </c>
      <c r="E65" s="703">
        <v>1</v>
      </c>
      <c r="F65" s="704"/>
      <c r="G65" s="704"/>
      <c r="H65" s="705"/>
      <c r="I65" s="705">
        <f t="shared" si="6"/>
        <v>0</v>
      </c>
      <c r="J65" s="587"/>
      <c r="K65" s="587"/>
      <c r="L65" s="587"/>
      <c r="M65" s="587"/>
      <c r="N65" s="587"/>
    </row>
    <row r="66" spans="1:14" s="586" customFormat="1" x14ac:dyDescent="0.2">
      <c r="A66" s="700" t="s">
        <v>3159</v>
      </c>
      <c r="B66" s="701"/>
      <c r="C66" s="702" t="s">
        <v>2584</v>
      </c>
      <c r="D66" s="701" t="s">
        <v>2576</v>
      </c>
      <c r="E66" s="703">
        <v>1</v>
      </c>
      <c r="F66" s="704"/>
      <c r="G66" s="704"/>
      <c r="H66" s="705"/>
      <c r="I66" s="705">
        <f t="shared" si="6"/>
        <v>0</v>
      </c>
      <c r="J66" s="587"/>
      <c r="K66" s="587"/>
      <c r="L66" s="587"/>
      <c r="M66" s="587"/>
      <c r="N66" s="587"/>
    </row>
    <row r="67" spans="1:14" s="586" customFormat="1" x14ac:dyDescent="0.2">
      <c r="A67" s="700" t="s">
        <v>3160</v>
      </c>
      <c r="B67" s="701"/>
      <c r="C67" s="702" t="s">
        <v>17</v>
      </c>
      <c r="D67" s="701" t="s">
        <v>2576</v>
      </c>
      <c r="E67" s="703">
        <v>1</v>
      </c>
      <c r="F67" s="704"/>
      <c r="G67" s="704"/>
      <c r="H67" s="705"/>
      <c r="I67" s="705">
        <f t="shared" si="6"/>
        <v>0</v>
      </c>
      <c r="J67" s="587"/>
      <c r="K67" s="587"/>
      <c r="L67" s="587"/>
      <c r="M67" s="587"/>
      <c r="N67" s="587"/>
    </row>
    <row r="68" spans="1:14" s="586" customFormat="1" ht="14.25" thickBot="1" x14ac:dyDescent="0.25">
      <c r="A68" s="700" t="s">
        <v>3161</v>
      </c>
      <c r="B68" s="701"/>
      <c r="C68" s="702" t="s">
        <v>2587</v>
      </c>
      <c r="D68" s="701" t="s">
        <v>2576</v>
      </c>
      <c r="E68" s="703">
        <v>1</v>
      </c>
      <c r="F68" s="704"/>
      <c r="G68" s="704"/>
      <c r="H68" s="705"/>
      <c r="I68" s="705">
        <f t="shared" si="6"/>
        <v>0</v>
      </c>
      <c r="J68" s="587"/>
      <c r="K68" s="587"/>
      <c r="L68" s="587"/>
      <c r="M68" s="587"/>
      <c r="N68" s="587"/>
    </row>
    <row r="69" spans="1:14" s="586" customFormat="1" ht="14.25" thickBot="1" x14ac:dyDescent="0.25">
      <c r="A69" s="580"/>
      <c r="B69" s="581"/>
      <c r="C69" s="582" t="s">
        <v>551</v>
      </c>
      <c r="D69" s="583"/>
      <c r="E69" s="583"/>
      <c r="F69" s="584"/>
      <c r="G69" s="584"/>
      <c r="H69" s="584">
        <f>SUM(H7:H68)</f>
        <v>0</v>
      </c>
      <c r="I69" s="661">
        <f>SUM(I7:I68)</f>
        <v>0</v>
      </c>
      <c r="J69" s="587"/>
      <c r="K69" s="587"/>
      <c r="L69" s="587"/>
      <c r="M69" s="587"/>
      <c r="N69" s="587"/>
    </row>
    <row r="70" spans="1:14" s="586" customFormat="1" ht="14.25" thickBot="1" x14ac:dyDescent="0.25">
      <c r="A70" s="585"/>
      <c r="D70" s="587"/>
      <c r="E70" s="587"/>
      <c r="F70" s="588"/>
      <c r="G70" s="588"/>
      <c r="H70" s="588"/>
      <c r="I70" s="588"/>
      <c r="J70" s="587"/>
      <c r="K70" s="587"/>
      <c r="L70" s="587"/>
      <c r="M70" s="587"/>
      <c r="N70" s="587"/>
    </row>
    <row r="71" spans="1:14" s="651" customFormat="1" x14ac:dyDescent="0.2">
      <c r="A71" s="684" t="s">
        <v>899</v>
      </c>
      <c r="B71" s="685" t="s">
        <v>2588</v>
      </c>
      <c r="C71" s="686" t="s">
        <v>548</v>
      </c>
      <c r="D71" s="686" t="s">
        <v>549</v>
      </c>
      <c r="E71" s="687" t="s">
        <v>2497</v>
      </c>
      <c r="F71" s="688" t="s">
        <v>2498</v>
      </c>
      <c r="G71" s="688" t="s">
        <v>2499</v>
      </c>
      <c r="H71" s="688" t="s">
        <v>2847</v>
      </c>
      <c r="I71" s="689" t="s">
        <v>2848</v>
      </c>
      <c r="J71" s="542"/>
      <c r="K71" s="542"/>
      <c r="L71" s="542"/>
      <c r="M71" s="542"/>
    </row>
    <row r="72" spans="1:14" s="532" customFormat="1" ht="18.75" thickBot="1" x14ac:dyDescent="0.25">
      <c r="A72" s="589" t="s">
        <v>2589</v>
      </c>
      <c r="B72" s="590"/>
      <c r="C72" s="591" t="s">
        <v>2590</v>
      </c>
      <c r="D72" s="592"/>
      <c r="E72" s="592"/>
      <c r="F72" s="593"/>
      <c r="G72" s="593"/>
      <c r="H72" s="593"/>
      <c r="I72" s="662"/>
      <c r="J72" s="663"/>
      <c r="K72" s="663"/>
      <c r="L72" s="663"/>
      <c r="M72" s="663"/>
    </row>
    <row r="73" spans="1:14" s="586" customFormat="1" x14ac:dyDescent="0.2">
      <c r="A73" s="700" t="s">
        <v>2591</v>
      </c>
      <c r="B73" s="701"/>
      <c r="C73" s="702" t="s">
        <v>2592</v>
      </c>
      <c r="D73" s="701" t="s">
        <v>562</v>
      </c>
      <c r="E73" s="703">
        <v>1</v>
      </c>
      <c r="F73" s="704"/>
      <c r="G73" s="704"/>
      <c r="H73" s="705">
        <f>F73*E73</f>
        <v>0</v>
      </c>
      <c r="I73" s="705">
        <f t="shared" ref="I73:I84" si="7">G73*E73</f>
        <v>0</v>
      </c>
    </row>
    <row r="74" spans="1:14" s="586" customFormat="1" x14ac:dyDescent="0.2">
      <c r="A74" s="700" t="s">
        <v>2593</v>
      </c>
      <c r="B74" s="701"/>
      <c r="C74" s="702" t="s">
        <v>2594</v>
      </c>
      <c r="D74" s="701" t="s">
        <v>562</v>
      </c>
      <c r="E74" s="703">
        <v>12</v>
      </c>
      <c r="F74" s="704"/>
      <c r="G74" s="704"/>
      <c r="H74" s="705">
        <f>F74*E74</f>
        <v>0</v>
      </c>
      <c r="I74" s="705">
        <f t="shared" si="7"/>
        <v>0</v>
      </c>
    </row>
    <row r="75" spans="1:14" s="586" customFormat="1" x14ac:dyDescent="0.2">
      <c r="A75" s="700" t="s">
        <v>2595</v>
      </c>
      <c r="B75" s="701"/>
      <c r="C75" s="702" t="s">
        <v>2596</v>
      </c>
      <c r="D75" s="701" t="s">
        <v>562</v>
      </c>
      <c r="E75" s="703">
        <v>3</v>
      </c>
      <c r="F75" s="704"/>
      <c r="G75" s="704"/>
      <c r="H75" s="705">
        <f>F75*E75</f>
        <v>0</v>
      </c>
      <c r="I75" s="705">
        <f t="shared" si="7"/>
        <v>0</v>
      </c>
    </row>
    <row r="76" spans="1:14" s="586" customFormat="1" x14ac:dyDescent="0.2">
      <c r="A76" s="700" t="s">
        <v>2597</v>
      </c>
      <c r="B76" s="701"/>
      <c r="C76" s="702" t="s">
        <v>2598</v>
      </c>
      <c r="D76" s="701" t="s">
        <v>2571</v>
      </c>
      <c r="E76" s="703">
        <v>1</v>
      </c>
      <c r="F76" s="704"/>
      <c r="G76" s="704"/>
      <c r="H76" s="705">
        <f>F76*E76</f>
        <v>0</v>
      </c>
      <c r="I76" s="705">
        <f t="shared" si="7"/>
        <v>0</v>
      </c>
    </row>
    <row r="77" spans="1:14" s="586" customFormat="1" x14ac:dyDescent="0.2">
      <c r="A77" s="700" t="s">
        <v>2599</v>
      </c>
      <c r="B77" s="701"/>
      <c r="C77" s="702" t="s">
        <v>2578</v>
      </c>
      <c r="D77" s="701" t="s">
        <v>2576</v>
      </c>
      <c r="E77" s="703">
        <v>1</v>
      </c>
      <c r="F77" s="704"/>
      <c r="G77" s="704"/>
      <c r="H77" s="705">
        <f>F77*E77</f>
        <v>0</v>
      </c>
      <c r="I77" s="705">
        <f t="shared" si="7"/>
        <v>0</v>
      </c>
    </row>
    <row r="78" spans="1:14" s="586" customFormat="1" x14ac:dyDescent="0.2">
      <c r="A78" s="700" t="s">
        <v>2600</v>
      </c>
      <c r="B78" s="701"/>
      <c r="C78" s="702" t="s">
        <v>2601</v>
      </c>
      <c r="D78" s="701" t="s">
        <v>2576</v>
      </c>
      <c r="E78" s="703">
        <v>1</v>
      </c>
      <c r="F78" s="704"/>
      <c r="G78" s="704"/>
      <c r="H78" s="705"/>
      <c r="I78" s="705">
        <f t="shared" si="7"/>
        <v>0</v>
      </c>
    </row>
    <row r="79" spans="1:14" s="586" customFormat="1" x14ac:dyDescent="0.2">
      <c r="A79" s="700" t="s">
        <v>2602</v>
      </c>
      <c r="B79" s="701"/>
      <c r="C79" s="702" t="s">
        <v>2603</v>
      </c>
      <c r="D79" s="701" t="s">
        <v>2576</v>
      </c>
      <c r="E79" s="703">
        <v>1</v>
      </c>
      <c r="F79" s="704"/>
      <c r="G79" s="704"/>
      <c r="H79" s="705"/>
      <c r="I79" s="705">
        <f t="shared" si="7"/>
        <v>0</v>
      </c>
    </row>
    <row r="80" spans="1:14" s="586" customFormat="1" x14ac:dyDescent="0.2">
      <c r="A80" s="700" t="s">
        <v>2604</v>
      </c>
      <c r="B80" s="701"/>
      <c r="C80" s="702" t="s">
        <v>2605</v>
      </c>
      <c r="D80" s="701" t="s">
        <v>2576</v>
      </c>
      <c r="E80" s="703">
        <v>1</v>
      </c>
      <c r="F80" s="704"/>
      <c r="G80" s="704"/>
      <c r="H80" s="705"/>
      <c r="I80" s="705">
        <f t="shared" si="7"/>
        <v>0</v>
      </c>
    </row>
    <row r="81" spans="1:14" s="586" customFormat="1" x14ac:dyDescent="0.2">
      <c r="A81" s="700" t="s">
        <v>2606</v>
      </c>
      <c r="B81" s="701"/>
      <c r="C81" s="702" t="s">
        <v>2607</v>
      </c>
      <c r="D81" s="701" t="s">
        <v>2576</v>
      </c>
      <c r="E81" s="703">
        <v>1</v>
      </c>
      <c r="F81" s="704"/>
      <c r="G81" s="704"/>
      <c r="H81" s="705"/>
      <c r="I81" s="705">
        <f t="shared" si="7"/>
        <v>0</v>
      </c>
    </row>
    <row r="82" spans="1:14" s="586" customFormat="1" x14ac:dyDescent="0.2">
      <c r="A82" s="700" t="s">
        <v>2608</v>
      </c>
      <c r="B82" s="701"/>
      <c r="C82" s="702" t="s">
        <v>2582</v>
      </c>
      <c r="D82" s="701" t="s">
        <v>2576</v>
      </c>
      <c r="E82" s="703">
        <v>1</v>
      </c>
      <c r="F82" s="704"/>
      <c r="G82" s="704"/>
      <c r="H82" s="705"/>
      <c r="I82" s="705">
        <f t="shared" si="7"/>
        <v>0</v>
      </c>
    </row>
    <row r="83" spans="1:14" s="586" customFormat="1" x14ac:dyDescent="0.2">
      <c r="A83" s="700" t="s">
        <v>2609</v>
      </c>
      <c r="B83" s="701"/>
      <c r="C83" s="702" t="s">
        <v>2610</v>
      </c>
      <c r="D83" s="701" t="s">
        <v>2576</v>
      </c>
      <c r="E83" s="703">
        <v>1</v>
      </c>
      <c r="F83" s="704"/>
      <c r="G83" s="704"/>
      <c r="H83" s="705"/>
      <c r="I83" s="705">
        <f t="shared" si="7"/>
        <v>0</v>
      </c>
    </row>
    <row r="84" spans="1:14" s="586" customFormat="1" ht="14.25" thickBot="1" x14ac:dyDescent="0.25">
      <c r="A84" s="700" t="s">
        <v>2611</v>
      </c>
      <c r="B84" s="701"/>
      <c r="C84" s="702" t="s">
        <v>2584</v>
      </c>
      <c r="D84" s="701" t="s">
        <v>2576</v>
      </c>
      <c r="E84" s="703">
        <v>1</v>
      </c>
      <c r="F84" s="704"/>
      <c r="G84" s="704"/>
      <c r="H84" s="705"/>
      <c r="I84" s="705">
        <f t="shared" si="7"/>
        <v>0</v>
      </c>
    </row>
    <row r="85" spans="1:14" s="665" customFormat="1" ht="14.25" thickBot="1" x14ac:dyDescent="0.25">
      <c r="A85" s="596"/>
      <c r="B85" s="597"/>
      <c r="C85" s="582" t="s">
        <v>551</v>
      </c>
      <c r="D85" s="598"/>
      <c r="E85" s="599"/>
      <c r="F85" s="600"/>
      <c r="G85" s="600"/>
      <c r="H85" s="600">
        <f>SUM(H72:H84)</f>
        <v>0</v>
      </c>
      <c r="I85" s="664">
        <f>SUM(I72:I84)</f>
        <v>0</v>
      </c>
    </row>
    <row r="86" spans="1:14" s="586" customFormat="1" ht="14.25" thickBot="1" x14ac:dyDescent="0.25">
      <c r="A86" s="585"/>
      <c r="D86" s="587"/>
      <c r="E86" s="587"/>
      <c r="F86" s="588"/>
      <c r="G86" s="588"/>
      <c r="H86" s="588"/>
      <c r="I86" s="588"/>
      <c r="J86" s="587"/>
      <c r="K86" s="587"/>
      <c r="L86" s="587"/>
      <c r="M86" s="587"/>
      <c r="N86" s="587"/>
    </row>
    <row r="87" spans="1:14" ht="14.25" thickBot="1" x14ac:dyDescent="0.25">
      <c r="A87" s="684" t="s">
        <v>899</v>
      </c>
      <c r="B87" s="685"/>
      <c r="C87" s="686" t="s">
        <v>548</v>
      </c>
      <c r="D87" s="686" t="s">
        <v>549</v>
      </c>
      <c r="E87" s="687" t="s">
        <v>2497</v>
      </c>
      <c r="F87" s="688" t="s">
        <v>2498</v>
      </c>
      <c r="G87" s="688" t="s">
        <v>2499</v>
      </c>
      <c r="H87" s="688" t="s">
        <v>2847</v>
      </c>
      <c r="I87" s="689" t="s">
        <v>2848</v>
      </c>
      <c r="J87" s="542"/>
      <c r="K87" s="542"/>
      <c r="L87" s="542"/>
      <c r="M87" s="542"/>
      <c r="N87" s="542"/>
    </row>
    <row r="88" spans="1:14" s="663" customFormat="1" ht="18.75" thickBot="1" x14ac:dyDescent="0.25">
      <c r="A88" s="601">
        <v>3</v>
      </c>
      <c r="B88" s="602"/>
      <c r="C88" s="533" t="s">
        <v>2612</v>
      </c>
      <c r="D88" s="603"/>
      <c r="E88" s="604"/>
      <c r="F88" s="605"/>
      <c r="G88" s="605"/>
      <c r="H88" s="605"/>
      <c r="I88" s="666"/>
    </row>
    <row r="89" spans="1:14" ht="16.5" thickBot="1" x14ac:dyDescent="0.25">
      <c r="A89" s="606"/>
      <c r="B89" s="607"/>
      <c r="C89" s="706" t="s">
        <v>2613</v>
      </c>
      <c r="D89" s="608"/>
      <c r="E89" s="564"/>
      <c r="F89" s="568"/>
      <c r="G89" s="610"/>
      <c r="H89" s="610"/>
      <c r="I89" s="566"/>
      <c r="N89" s="542"/>
    </row>
    <row r="90" spans="1:14" s="586" customFormat="1" x14ac:dyDescent="0.2">
      <c r="A90" s="700" t="s">
        <v>2614</v>
      </c>
      <c r="B90" s="701"/>
      <c r="C90" s="702" t="s">
        <v>2615</v>
      </c>
      <c r="D90" s="701" t="s">
        <v>562</v>
      </c>
      <c r="E90" s="703">
        <v>1</v>
      </c>
      <c r="F90" s="704"/>
      <c r="G90" s="704"/>
      <c r="H90" s="705">
        <f>F90*E90</f>
        <v>0</v>
      </c>
      <c r="I90" s="705">
        <f>G90*E90</f>
        <v>0</v>
      </c>
      <c r="J90" s="579"/>
    </row>
    <row r="91" spans="1:14" s="586" customFormat="1" ht="16.5" thickBot="1" x14ac:dyDescent="0.25">
      <c r="A91" s="611"/>
      <c r="B91" s="565"/>
      <c r="C91" s="706" t="s">
        <v>2616</v>
      </c>
      <c r="D91" s="565"/>
      <c r="E91" s="565"/>
      <c r="F91" s="612"/>
      <c r="G91" s="594"/>
      <c r="H91" s="594"/>
      <c r="I91" s="594"/>
      <c r="J91" s="579"/>
    </row>
    <row r="92" spans="1:14" s="586" customFormat="1" x14ac:dyDescent="0.2">
      <c r="A92" s="700" t="s">
        <v>2617</v>
      </c>
      <c r="B92" s="701"/>
      <c r="C92" s="702" t="s">
        <v>2618</v>
      </c>
      <c r="D92" s="701" t="s">
        <v>562</v>
      </c>
      <c r="E92" s="703">
        <v>25</v>
      </c>
      <c r="F92" s="704"/>
      <c r="G92" s="704"/>
      <c r="H92" s="705">
        <f>F92*E92</f>
        <v>0</v>
      </c>
      <c r="I92" s="705">
        <f>G92*E92</f>
        <v>0</v>
      </c>
      <c r="J92" s="579"/>
    </row>
    <row r="93" spans="1:14" s="586" customFormat="1" ht="16.5" thickBot="1" x14ac:dyDescent="0.25">
      <c r="A93" s="606"/>
      <c r="B93" s="564"/>
      <c r="C93" s="706" t="s">
        <v>2619</v>
      </c>
      <c r="D93" s="564"/>
      <c r="E93" s="564"/>
      <c r="F93" s="613"/>
      <c r="G93" s="595"/>
      <c r="H93" s="595"/>
      <c r="I93" s="595"/>
      <c r="J93" s="579"/>
    </row>
    <row r="94" spans="1:14" s="586" customFormat="1" x14ac:dyDescent="0.2">
      <c r="A94" s="700" t="s">
        <v>2620</v>
      </c>
      <c r="B94" s="701"/>
      <c r="C94" s="702" t="s">
        <v>2621</v>
      </c>
      <c r="D94" s="701" t="s">
        <v>897</v>
      </c>
      <c r="E94" s="703">
        <v>800</v>
      </c>
      <c r="F94" s="704"/>
      <c r="G94" s="704"/>
      <c r="H94" s="705">
        <f>F94*E94</f>
        <v>0</v>
      </c>
      <c r="I94" s="705">
        <f>G94*E94</f>
        <v>0</v>
      </c>
      <c r="J94" s="579"/>
    </row>
    <row r="95" spans="1:14" s="586" customFormat="1" x14ac:dyDescent="0.2">
      <c r="A95" s="700" t="s">
        <v>2622</v>
      </c>
      <c r="B95" s="701"/>
      <c r="C95" s="702" t="s">
        <v>2623</v>
      </c>
      <c r="D95" s="701" t="s">
        <v>562</v>
      </c>
      <c r="E95" s="703">
        <v>1</v>
      </c>
      <c r="F95" s="704"/>
      <c r="G95" s="704"/>
      <c r="H95" s="705">
        <f>F95*E95</f>
        <v>0</v>
      </c>
      <c r="I95" s="705">
        <f>G95*E95</f>
        <v>0</v>
      </c>
      <c r="J95" s="579"/>
    </row>
    <row r="96" spans="1:14" s="586" customFormat="1" ht="16.5" thickBot="1" x14ac:dyDescent="0.25">
      <c r="A96" s="611"/>
      <c r="B96" s="564"/>
      <c r="C96" s="706" t="s">
        <v>2568</v>
      </c>
      <c r="D96" s="564"/>
      <c r="E96" s="564"/>
      <c r="F96" s="613"/>
      <c r="G96" s="595"/>
      <c r="H96" s="595"/>
      <c r="I96" s="595"/>
      <c r="J96" s="579"/>
    </row>
    <row r="97" spans="1:14" s="586" customFormat="1" x14ac:dyDescent="0.2">
      <c r="A97" s="700" t="s">
        <v>2624</v>
      </c>
      <c r="B97" s="701"/>
      <c r="C97" s="702" t="s">
        <v>2625</v>
      </c>
      <c r="D97" s="701" t="s">
        <v>2571</v>
      </c>
      <c r="E97" s="703">
        <v>1</v>
      </c>
      <c r="F97" s="704"/>
      <c r="G97" s="704"/>
      <c r="H97" s="705">
        <f>F97*E97</f>
        <v>0</v>
      </c>
      <c r="I97" s="705">
        <f t="shared" ref="I97:I104" si="8">G97*E97</f>
        <v>0</v>
      </c>
      <c r="J97" s="579"/>
    </row>
    <row r="98" spans="1:14" s="586" customFormat="1" x14ac:dyDescent="0.2">
      <c r="A98" s="700" t="s">
        <v>2626</v>
      </c>
      <c r="B98" s="701"/>
      <c r="C98" s="702" t="s">
        <v>2627</v>
      </c>
      <c r="D98" s="701" t="s">
        <v>2571</v>
      </c>
      <c r="E98" s="703">
        <v>1</v>
      </c>
      <c r="F98" s="704"/>
      <c r="G98" s="704"/>
      <c r="H98" s="705">
        <f>F98*E98</f>
        <v>0</v>
      </c>
      <c r="I98" s="705">
        <f t="shared" si="8"/>
        <v>0</v>
      </c>
    </row>
    <row r="99" spans="1:14" s="586" customFormat="1" x14ac:dyDescent="0.2">
      <c r="A99" s="700" t="s">
        <v>2628</v>
      </c>
      <c r="B99" s="701"/>
      <c r="C99" s="702" t="s">
        <v>2575</v>
      </c>
      <c r="D99" s="701" t="s">
        <v>2576</v>
      </c>
      <c r="E99" s="703">
        <v>1</v>
      </c>
      <c r="F99" s="704"/>
      <c r="G99" s="704"/>
      <c r="H99" s="705">
        <f>F99*E99</f>
        <v>0</v>
      </c>
      <c r="I99" s="705">
        <f t="shared" si="8"/>
        <v>0</v>
      </c>
    </row>
    <row r="100" spans="1:14" s="586" customFormat="1" x14ac:dyDescent="0.2">
      <c r="A100" s="700" t="s">
        <v>2629</v>
      </c>
      <c r="B100" s="701"/>
      <c r="C100" s="702" t="s">
        <v>2578</v>
      </c>
      <c r="D100" s="701" t="s">
        <v>2576</v>
      </c>
      <c r="E100" s="703">
        <v>1</v>
      </c>
      <c r="F100" s="704"/>
      <c r="G100" s="704"/>
      <c r="H100" s="705"/>
      <c r="I100" s="705">
        <f t="shared" si="8"/>
        <v>0</v>
      </c>
    </row>
    <row r="101" spans="1:14" s="586" customFormat="1" x14ac:dyDescent="0.2">
      <c r="A101" s="700" t="s">
        <v>2630</v>
      </c>
      <c r="B101" s="701"/>
      <c r="C101" s="702" t="s">
        <v>2603</v>
      </c>
      <c r="D101" s="701" t="s">
        <v>1082</v>
      </c>
      <c r="E101" s="703">
        <v>1</v>
      </c>
      <c r="F101" s="704"/>
      <c r="G101" s="704"/>
      <c r="H101" s="705"/>
      <c r="I101" s="705">
        <f t="shared" si="8"/>
        <v>0</v>
      </c>
    </row>
    <row r="102" spans="1:14" s="586" customFormat="1" x14ac:dyDescent="0.2">
      <c r="A102" s="700" t="s">
        <v>2631</v>
      </c>
      <c r="B102" s="701"/>
      <c r="C102" s="702" t="s">
        <v>2605</v>
      </c>
      <c r="D102" s="701" t="s">
        <v>2576</v>
      </c>
      <c r="E102" s="703">
        <v>1</v>
      </c>
      <c r="F102" s="704"/>
      <c r="G102" s="704"/>
      <c r="H102" s="705"/>
      <c r="I102" s="705">
        <f t="shared" si="8"/>
        <v>0</v>
      </c>
    </row>
    <row r="103" spans="1:14" s="586" customFormat="1" x14ac:dyDescent="0.2">
      <c r="A103" s="700" t="s">
        <v>2632</v>
      </c>
      <c r="B103" s="701"/>
      <c r="C103" s="702" t="s">
        <v>2582</v>
      </c>
      <c r="D103" s="701" t="s">
        <v>2576</v>
      </c>
      <c r="E103" s="703">
        <v>1</v>
      </c>
      <c r="F103" s="704"/>
      <c r="G103" s="704"/>
      <c r="H103" s="705"/>
      <c r="I103" s="705">
        <f t="shared" si="8"/>
        <v>0</v>
      </c>
    </row>
    <row r="104" spans="1:14" s="586" customFormat="1" ht="14.25" thickBot="1" x14ac:dyDescent="0.25">
      <c r="A104" s="700" t="s">
        <v>2633</v>
      </c>
      <c r="B104" s="701"/>
      <c r="C104" s="702" t="s">
        <v>2634</v>
      </c>
      <c r="D104" s="701" t="s">
        <v>2576</v>
      </c>
      <c r="E104" s="703">
        <v>1</v>
      </c>
      <c r="F104" s="704"/>
      <c r="G104" s="704"/>
      <c r="H104" s="705"/>
      <c r="I104" s="705">
        <f t="shared" si="8"/>
        <v>0</v>
      </c>
    </row>
    <row r="105" spans="1:14" s="586" customFormat="1" thickBot="1" x14ac:dyDescent="0.25">
      <c r="A105" s="580"/>
      <c r="B105" s="581"/>
      <c r="C105" s="582" t="s">
        <v>551</v>
      </c>
      <c r="D105" s="583"/>
      <c r="E105" s="582"/>
      <c r="F105" s="614"/>
      <c r="G105" s="614"/>
      <c r="H105" s="614">
        <f>SUM(H88:H104)</f>
        <v>0</v>
      </c>
      <c r="I105" s="667">
        <f>SUM(I88:I104)</f>
        <v>0</v>
      </c>
    </row>
    <row r="106" spans="1:14" s="586" customFormat="1" ht="14.25" thickBot="1" x14ac:dyDescent="0.25">
      <c r="A106" s="585"/>
      <c r="D106" s="587"/>
      <c r="E106" s="587"/>
      <c r="F106" s="588"/>
      <c r="G106" s="588"/>
      <c r="H106" s="588"/>
      <c r="I106" s="588"/>
      <c r="J106" s="587"/>
      <c r="K106" s="587"/>
      <c r="L106" s="587"/>
      <c r="M106" s="587"/>
      <c r="N106" s="587"/>
    </row>
    <row r="107" spans="1:14" s="663" customFormat="1" ht="18.75" thickBot="1" x14ac:dyDescent="0.25">
      <c r="A107" s="601">
        <v>4</v>
      </c>
      <c r="B107" s="602"/>
      <c r="C107" s="533" t="s">
        <v>2635</v>
      </c>
      <c r="D107" s="603"/>
      <c r="E107" s="604"/>
      <c r="F107" s="605"/>
      <c r="G107" s="605"/>
      <c r="H107" s="605"/>
      <c r="I107" s="666"/>
    </row>
    <row r="108" spans="1:14" ht="17.25" thickBot="1" x14ac:dyDescent="0.25">
      <c r="A108" s="606"/>
      <c r="B108" s="607"/>
      <c r="C108" s="615" t="s">
        <v>2636</v>
      </c>
      <c r="D108" s="608"/>
      <c r="E108" s="564"/>
      <c r="F108" s="568"/>
      <c r="G108" s="610"/>
      <c r="H108" s="610"/>
      <c r="I108" s="566"/>
      <c r="N108" s="542"/>
    </row>
    <row r="109" spans="1:14" s="586" customFormat="1" x14ac:dyDescent="0.2">
      <c r="A109" s="700" t="s">
        <v>2637</v>
      </c>
      <c r="B109" s="701"/>
      <c r="C109" s="702" t="s">
        <v>2638</v>
      </c>
      <c r="D109" s="701" t="s">
        <v>562</v>
      </c>
      <c r="E109" s="703">
        <v>1</v>
      </c>
      <c r="F109" s="704"/>
      <c r="G109" s="704"/>
      <c r="H109" s="705">
        <f>F109*E109</f>
        <v>0</v>
      </c>
      <c r="I109" s="705">
        <f>G109*E109</f>
        <v>0</v>
      </c>
      <c r="J109" s="579"/>
    </row>
    <row r="110" spans="1:14" s="586" customFormat="1" x14ac:dyDescent="0.2">
      <c r="A110" s="700" t="s">
        <v>2639</v>
      </c>
      <c r="B110" s="701"/>
      <c r="C110" s="702" t="s">
        <v>2640</v>
      </c>
      <c r="D110" s="701" t="s">
        <v>562</v>
      </c>
      <c r="E110" s="703">
        <v>1</v>
      </c>
      <c r="F110" s="704"/>
      <c r="G110" s="704"/>
      <c r="H110" s="705">
        <f>F110*E110</f>
        <v>0</v>
      </c>
      <c r="I110" s="705">
        <f>G110*E110</f>
        <v>0</v>
      </c>
      <c r="J110" s="579"/>
    </row>
    <row r="111" spans="1:14" s="586" customFormat="1" x14ac:dyDescent="0.2">
      <c r="A111" s="700" t="s">
        <v>2641</v>
      </c>
      <c r="B111" s="701"/>
      <c r="C111" s="702" t="s">
        <v>2642</v>
      </c>
      <c r="D111" s="701" t="s">
        <v>562</v>
      </c>
      <c r="E111" s="703">
        <v>1</v>
      </c>
      <c r="F111" s="704"/>
      <c r="G111" s="704"/>
      <c r="H111" s="705">
        <f>F111*E111</f>
        <v>0</v>
      </c>
      <c r="I111" s="705">
        <f>G111*E111</f>
        <v>0</v>
      </c>
      <c r="J111" s="579"/>
    </row>
    <row r="112" spans="1:14" s="586" customFormat="1" x14ac:dyDescent="0.2">
      <c r="A112" s="700" t="s">
        <v>2643</v>
      </c>
      <c r="B112" s="701"/>
      <c r="C112" s="702" t="s">
        <v>2644</v>
      </c>
      <c r="D112" s="701" t="s">
        <v>562</v>
      </c>
      <c r="E112" s="703">
        <v>1</v>
      </c>
      <c r="F112" s="704"/>
      <c r="G112" s="704"/>
      <c r="H112" s="705">
        <f>F112*E112</f>
        <v>0</v>
      </c>
      <c r="I112" s="705">
        <f>G112*E112</f>
        <v>0</v>
      </c>
      <c r="J112" s="579"/>
    </row>
    <row r="113" spans="1:10" s="586" customFormat="1" ht="14.25" thickBot="1" x14ac:dyDescent="0.25">
      <c r="A113" s="700" t="s">
        <v>2645</v>
      </c>
      <c r="B113" s="701"/>
      <c r="C113" s="702" t="s">
        <v>2646</v>
      </c>
      <c r="D113" s="701" t="s">
        <v>562</v>
      </c>
      <c r="E113" s="703">
        <v>1</v>
      </c>
      <c r="F113" s="704"/>
      <c r="G113" s="704"/>
      <c r="H113" s="705">
        <f>F113*E113</f>
        <v>0</v>
      </c>
      <c r="I113" s="705">
        <f>G113*E113</f>
        <v>0</v>
      </c>
      <c r="J113" s="579"/>
    </row>
    <row r="114" spans="1:10" ht="17.25" thickBot="1" x14ac:dyDescent="0.25">
      <c r="C114" s="615" t="s">
        <v>2647</v>
      </c>
      <c r="E114" s="609"/>
      <c r="F114" s="610"/>
      <c r="G114" s="610"/>
      <c r="H114" s="610"/>
      <c r="I114" s="610"/>
    </row>
    <row r="115" spans="1:10" x14ac:dyDescent="0.2">
      <c r="A115" s="700" t="s">
        <v>2648</v>
      </c>
      <c r="B115" s="701"/>
      <c r="C115" s="702" t="s">
        <v>2649</v>
      </c>
      <c r="D115" s="701" t="s">
        <v>562</v>
      </c>
      <c r="E115" s="703">
        <v>1</v>
      </c>
      <c r="F115" s="704"/>
      <c r="G115" s="704"/>
      <c r="H115" s="705">
        <f t="shared" ref="H115:H120" si="9">F115*E115</f>
        <v>0</v>
      </c>
      <c r="I115" s="705">
        <f t="shared" ref="I115:I120" si="10">G115*E115</f>
        <v>0</v>
      </c>
    </row>
    <row r="116" spans="1:10" x14ac:dyDescent="0.2">
      <c r="A116" s="700" t="s">
        <v>2650</v>
      </c>
      <c r="B116" s="701"/>
      <c r="C116" s="702" t="s">
        <v>2651</v>
      </c>
      <c r="D116" s="701" t="s">
        <v>562</v>
      </c>
      <c r="E116" s="703">
        <v>1</v>
      </c>
      <c r="F116" s="704"/>
      <c r="G116" s="704"/>
      <c r="H116" s="705">
        <f t="shared" si="9"/>
        <v>0</v>
      </c>
      <c r="I116" s="705">
        <f t="shared" si="10"/>
        <v>0</v>
      </c>
    </row>
    <row r="117" spans="1:10" x14ac:dyDescent="0.2">
      <c r="A117" s="700" t="s">
        <v>2652</v>
      </c>
      <c r="B117" s="701"/>
      <c r="C117" s="702" t="s">
        <v>2653</v>
      </c>
      <c r="D117" s="701" t="s">
        <v>562</v>
      </c>
      <c r="E117" s="703">
        <v>1</v>
      </c>
      <c r="F117" s="704"/>
      <c r="G117" s="704"/>
      <c r="H117" s="705">
        <f t="shared" si="9"/>
        <v>0</v>
      </c>
      <c r="I117" s="705">
        <f t="shared" si="10"/>
        <v>0</v>
      </c>
    </row>
    <row r="118" spans="1:10" x14ac:dyDescent="0.2">
      <c r="A118" s="700" t="s">
        <v>2654</v>
      </c>
      <c r="B118" s="701"/>
      <c r="C118" s="702" t="s">
        <v>2655</v>
      </c>
      <c r="D118" s="701" t="s">
        <v>562</v>
      </c>
      <c r="E118" s="703">
        <v>1</v>
      </c>
      <c r="F118" s="704"/>
      <c r="G118" s="704"/>
      <c r="H118" s="705">
        <f t="shared" si="9"/>
        <v>0</v>
      </c>
      <c r="I118" s="705">
        <f t="shared" si="10"/>
        <v>0</v>
      </c>
    </row>
    <row r="119" spans="1:10" x14ac:dyDescent="0.2">
      <c r="A119" s="700" t="s">
        <v>2656</v>
      </c>
      <c r="B119" s="701"/>
      <c r="C119" s="702" t="s">
        <v>2657</v>
      </c>
      <c r="D119" s="701" t="s">
        <v>562</v>
      </c>
      <c r="E119" s="703">
        <v>2</v>
      </c>
      <c r="F119" s="704"/>
      <c r="G119" s="704"/>
      <c r="H119" s="705">
        <f t="shared" si="9"/>
        <v>0</v>
      </c>
      <c r="I119" s="705">
        <f t="shared" si="10"/>
        <v>0</v>
      </c>
    </row>
    <row r="120" spans="1:10" ht="14.25" thickBot="1" x14ac:dyDescent="0.25">
      <c r="A120" s="700" t="s">
        <v>2658</v>
      </c>
      <c r="B120" s="701"/>
      <c r="C120" s="702" t="s">
        <v>2659</v>
      </c>
      <c r="D120" s="701" t="s">
        <v>562</v>
      </c>
      <c r="E120" s="703">
        <v>1</v>
      </c>
      <c r="F120" s="704"/>
      <c r="G120" s="704"/>
      <c r="H120" s="705">
        <f t="shared" si="9"/>
        <v>0</v>
      </c>
      <c r="I120" s="705">
        <f t="shared" si="10"/>
        <v>0</v>
      </c>
    </row>
    <row r="121" spans="1:10" ht="17.25" thickBot="1" x14ac:dyDescent="0.25">
      <c r="A121" s="617"/>
      <c r="B121" s="618"/>
      <c r="C121" s="615" t="s">
        <v>2660</v>
      </c>
      <c r="E121" s="609"/>
      <c r="F121" s="610"/>
      <c r="G121" s="610"/>
      <c r="H121" s="610"/>
      <c r="I121" s="610"/>
    </row>
    <row r="122" spans="1:10" x14ac:dyDescent="0.2">
      <c r="A122" s="700" t="s">
        <v>2661</v>
      </c>
      <c r="B122" s="701"/>
      <c r="C122" s="702" t="s">
        <v>2662</v>
      </c>
      <c r="D122" s="701" t="s">
        <v>562</v>
      </c>
      <c r="E122" s="703">
        <v>1</v>
      </c>
      <c r="F122" s="704"/>
      <c r="G122" s="704"/>
      <c r="H122" s="705">
        <f>F122*E122</f>
        <v>0</v>
      </c>
      <c r="I122" s="705">
        <f>G122*E122</f>
        <v>0</v>
      </c>
    </row>
    <row r="123" spans="1:10" x14ac:dyDescent="0.2">
      <c r="A123" s="700" t="s">
        <v>2663</v>
      </c>
      <c r="B123" s="701"/>
      <c r="C123" s="702" t="s">
        <v>2664</v>
      </c>
      <c r="D123" s="701" t="s">
        <v>562</v>
      </c>
      <c r="E123" s="703">
        <v>10</v>
      </c>
      <c r="F123" s="704"/>
      <c r="G123" s="704"/>
      <c r="H123" s="705">
        <f>F123*E123</f>
        <v>0</v>
      </c>
      <c r="I123" s="705">
        <f>G123*E123</f>
        <v>0</v>
      </c>
    </row>
    <row r="124" spans="1:10" ht="16.5" thickBot="1" x14ac:dyDescent="0.25">
      <c r="A124" s="619"/>
      <c r="B124" s="616"/>
      <c r="C124" s="706" t="s">
        <v>2619</v>
      </c>
      <c r="D124" s="620"/>
      <c r="E124" s="621"/>
      <c r="F124" s="610"/>
      <c r="G124" s="610"/>
      <c r="H124" s="610"/>
      <c r="I124" s="610"/>
    </row>
    <row r="125" spans="1:10" x14ac:dyDescent="0.2">
      <c r="A125" s="700" t="s">
        <v>2665</v>
      </c>
      <c r="B125" s="701"/>
      <c r="C125" s="702" t="s">
        <v>2666</v>
      </c>
      <c r="D125" s="701" t="s">
        <v>897</v>
      </c>
      <c r="E125" s="703">
        <v>200</v>
      </c>
      <c r="F125" s="704"/>
      <c r="G125" s="704"/>
      <c r="H125" s="705">
        <f>F125*E125</f>
        <v>0</v>
      </c>
      <c r="I125" s="705">
        <f>G125*E125</f>
        <v>0</v>
      </c>
    </row>
    <row r="126" spans="1:10" x14ac:dyDescent="0.2">
      <c r="A126" s="700" t="s">
        <v>2667</v>
      </c>
      <c r="B126" s="701"/>
      <c r="C126" s="702" t="s">
        <v>2668</v>
      </c>
      <c r="D126" s="701" t="s">
        <v>897</v>
      </c>
      <c r="E126" s="703">
        <v>50</v>
      </c>
      <c r="F126" s="704"/>
      <c r="G126" s="704"/>
      <c r="H126" s="705">
        <f>F126*E126</f>
        <v>0</v>
      </c>
      <c r="I126" s="705">
        <f>G126*E126</f>
        <v>0</v>
      </c>
    </row>
    <row r="127" spans="1:10" x14ac:dyDescent="0.2">
      <c r="A127" s="700" t="s">
        <v>2667</v>
      </c>
      <c r="B127" s="701"/>
      <c r="C127" s="702" t="s">
        <v>2669</v>
      </c>
      <c r="D127" s="701" t="s">
        <v>897</v>
      </c>
      <c r="E127" s="703">
        <v>50</v>
      </c>
      <c r="F127" s="704"/>
      <c r="G127" s="704"/>
      <c r="H127" s="705">
        <f>F127*E127</f>
        <v>0</v>
      </c>
      <c r="I127" s="705">
        <f>G127*E127</f>
        <v>0</v>
      </c>
    </row>
    <row r="128" spans="1:10" x14ac:dyDescent="0.2">
      <c r="A128" s="700" t="s">
        <v>2667</v>
      </c>
      <c r="B128" s="701"/>
      <c r="C128" s="702" t="s">
        <v>2670</v>
      </c>
      <c r="D128" s="701" t="s">
        <v>897</v>
      </c>
      <c r="E128" s="703">
        <v>200</v>
      </c>
      <c r="F128" s="704"/>
      <c r="G128" s="704"/>
      <c r="H128" s="705">
        <f>F128*E128</f>
        <v>0</v>
      </c>
      <c r="I128" s="705">
        <f>G128*E128</f>
        <v>0</v>
      </c>
    </row>
    <row r="129" spans="1:14" ht="16.5" thickBot="1" x14ac:dyDescent="0.25">
      <c r="C129" s="706" t="s">
        <v>2568</v>
      </c>
    </row>
    <row r="130" spans="1:14" s="586" customFormat="1" x14ac:dyDescent="0.2">
      <c r="A130" s="700" t="s">
        <v>2648</v>
      </c>
      <c r="B130" s="701"/>
      <c r="C130" s="702" t="s">
        <v>2627</v>
      </c>
      <c r="D130" s="701" t="s">
        <v>2571</v>
      </c>
      <c r="E130" s="703">
        <v>1</v>
      </c>
      <c r="F130" s="704"/>
      <c r="G130" s="704"/>
      <c r="H130" s="705">
        <f>F130*E130</f>
        <v>0</v>
      </c>
      <c r="I130" s="705">
        <f t="shared" ref="I130:I136" si="11">G130*E130</f>
        <v>0</v>
      </c>
    </row>
    <row r="131" spans="1:14" s="586" customFormat="1" x14ac:dyDescent="0.2">
      <c r="A131" s="700" t="s">
        <v>2650</v>
      </c>
      <c r="B131" s="701"/>
      <c r="C131" s="702" t="s">
        <v>2575</v>
      </c>
      <c r="D131" s="701" t="s">
        <v>2576</v>
      </c>
      <c r="E131" s="703">
        <v>1</v>
      </c>
      <c r="F131" s="704"/>
      <c r="G131" s="704"/>
      <c r="H131" s="705">
        <f>F131*E131</f>
        <v>0</v>
      </c>
      <c r="I131" s="705">
        <f t="shared" si="11"/>
        <v>0</v>
      </c>
    </row>
    <row r="132" spans="1:14" s="586" customFormat="1" x14ac:dyDescent="0.2">
      <c r="A132" s="700" t="s">
        <v>2652</v>
      </c>
      <c r="B132" s="701"/>
      <c r="C132" s="702" t="s">
        <v>2578</v>
      </c>
      <c r="D132" s="701" t="s">
        <v>2576</v>
      </c>
      <c r="E132" s="703">
        <v>1</v>
      </c>
      <c r="F132" s="704"/>
      <c r="G132" s="704"/>
      <c r="H132" s="705"/>
      <c r="I132" s="705">
        <f t="shared" si="11"/>
        <v>0</v>
      </c>
    </row>
    <row r="133" spans="1:14" s="586" customFormat="1" x14ac:dyDescent="0.2">
      <c r="A133" s="700" t="s">
        <v>2654</v>
      </c>
      <c r="B133" s="701"/>
      <c r="C133" s="702" t="s">
        <v>2603</v>
      </c>
      <c r="D133" s="701" t="s">
        <v>1082</v>
      </c>
      <c r="E133" s="703">
        <v>1</v>
      </c>
      <c r="F133" s="704"/>
      <c r="G133" s="704"/>
      <c r="H133" s="705"/>
      <c r="I133" s="705">
        <f t="shared" si="11"/>
        <v>0</v>
      </c>
    </row>
    <row r="134" spans="1:14" s="586" customFormat="1" x14ac:dyDescent="0.2">
      <c r="A134" s="700" t="s">
        <v>2656</v>
      </c>
      <c r="B134" s="701"/>
      <c r="C134" s="702" t="s">
        <v>2605</v>
      </c>
      <c r="D134" s="701" t="s">
        <v>2576</v>
      </c>
      <c r="E134" s="703">
        <v>1</v>
      </c>
      <c r="F134" s="704"/>
      <c r="G134" s="704"/>
      <c r="H134" s="705"/>
      <c r="I134" s="705">
        <f t="shared" si="11"/>
        <v>0</v>
      </c>
    </row>
    <row r="135" spans="1:14" s="586" customFormat="1" x14ac:dyDescent="0.2">
      <c r="A135" s="700" t="s">
        <v>2658</v>
      </c>
      <c r="B135" s="701"/>
      <c r="C135" s="702" t="s">
        <v>2582</v>
      </c>
      <c r="D135" s="701" t="s">
        <v>2576</v>
      </c>
      <c r="E135" s="703">
        <v>1</v>
      </c>
      <c r="F135" s="704"/>
      <c r="G135" s="704"/>
      <c r="H135" s="705"/>
      <c r="I135" s="705">
        <f t="shared" si="11"/>
        <v>0</v>
      </c>
    </row>
    <row r="136" spans="1:14" s="586" customFormat="1" ht="14.25" thickBot="1" x14ac:dyDescent="0.25">
      <c r="A136" s="700" t="s">
        <v>2661</v>
      </c>
      <c r="B136" s="701"/>
      <c r="C136" s="702" t="s">
        <v>2634</v>
      </c>
      <c r="D136" s="701" t="s">
        <v>2576</v>
      </c>
      <c r="E136" s="703">
        <v>1</v>
      </c>
      <c r="F136" s="704"/>
      <c r="G136" s="704"/>
      <c r="H136" s="705"/>
      <c r="I136" s="705">
        <f t="shared" si="11"/>
        <v>0</v>
      </c>
    </row>
    <row r="137" spans="1:14" s="586" customFormat="1" thickBot="1" x14ac:dyDescent="0.25">
      <c r="A137" s="580"/>
      <c r="B137" s="581"/>
      <c r="C137" s="582" t="s">
        <v>551</v>
      </c>
      <c r="D137" s="583"/>
      <c r="E137" s="582"/>
      <c r="F137" s="614"/>
      <c r="G137" s="614"/>
      <c r="H137" s="614">
        <f>SUM(H107:H136)</f>
        <v>0</v>
      </c>
      <c r="I137" s="667">
        <f>SUM(I107:I136)</f>
        <v>0</v>
      </c>
    </row>
    <row r="138" spans="1:14" s="586" customFormat="1" ht="14.25" thickBot="1" x14ac:dyDescent="0.25">
      <c r="A138" s="585"/>
      <c r="D138" s="587"/>
      <c r="E138" s="587"/>
      <c r="F138" s="588"/>
      <c r="G138" s="588"/>
      <c r="H138" s="588"/>
      <c r="I138" s="588"/>
      <c r="J138" s="587"/>
      <c r="K138" s="587"/>
      <c r="L138" s="587"/>
      <c r="M138" s="587"/>
      <c r="N138" s="587"/>
    </row>
    <row r="139" spans="1:14" ht="18" customHeight="1" thickBot="1" x14ac:dyDescent="0.25">
      <c r="A139" s="684" t="s">
        <v>899</v>
      </c>
      <c r="B139" s="685"/>
      <c r="C139" s="686" t="s">
        <v>548</v>
      </c>
      <c r="D139" s="686" t="s">
        <v>549</v>
      </c>
      <c r="E139" s="687" t="s">
        <v>2671</v>
      </c>
      <c r="F139" s="688" t="s">
        <v>2498</v>
      </c>
      <c r="G139" s="688" t="s">
        <v>2499</v>
      </c>
      <c r="H139" s="688" t="s">
        <v>2847</v>
      </c>
      <c r="I139" s="689" t="s">
        <v>2848</v>
      </c>
      <c r="J139" s="542"/>
      <c r="K139" s="542"/>
      <c r="L139" s="542"/>
      <c r="M139" s="542"/>
      <c r="N139" s="542"/>
    </row>
    <row r="140" spans="1:14" s="663" customFormat="1" ht="18.75" thickBot="1" x14ac:dyDescent="0.25">
      <c r="A140" s="601">
        <v>5</v>
      </c>
      <c r="B140" s="602"/>
      <c r="C140" s="533" t="s">
        <v>2672</v>
      </c>
      <c r="D140" s="603"/>
      <c r="E140" s="604"/>
      <c r="F140" s="605"/>
      <c r="G140" s="605"/>
      <c r="H140" s="605"/>
      <c r="I140" s="666"/>
    </row>
    <row r="141" spans="1:14" s="586" customFormat="1" ht="25.5" x14ac:dyDescent="0.2">
      <c r="A141" s="700" t="s">
        <v>2673</v>
      </c>
      <c r="B141" s="701"/>
      <c r="C141" s="702" t="s">
        <v>3012</v>
      </c>
      <c r="D141" s="701" t="s">
        <v>562</v>
      </c>
      <c r="E141" s="782">
        <v>2</v>
      </c>
      <c r="F141" s="704"/>
      <c r="G141" s="704"/>
      <c r="H141" s="705">
        <f>F141*E141</f>
        <v>0</v>
      </c>
      <c r="I141" s="705">
        <f t="shared" ref="I141:I149" si="12">G141*E141</f>
        <v>0</v>
      </c>
      <c r="J141" s="579"/>
      <c r="L141" s="825">
        <v>20160208</v>
      </c>
    </row>
    <row r="142" spans="1:14" s="586" customFormat="1" ht="25.5" x14ac:dyDescent="0.2">
      <c r="A142" s="700" t="s">
        <v>2674</v>
      </c>
      <c r="B142" s="701"/>
      <c r="C142" s="702" t="s">
        <v>3013</v>
      </c>
      <c r="D142" s="701" t="s">
        <v>562</v>
      </c>
      <c r="E142" s="782">
        <v>2</v>
      </c>
      <c r="F142" s="704"/>
      <c r="G142" s="704"/>
      <c r="H142" s="705">
        <f>F142*E142</f>
        <v>0</v>
      </c>
      <c r="I142" s="705">
        <f t="shared" si="12"/>
        <v>0</v>
      </c>
      <c r="J142" s="579"/>
      <c r="L142" s="825"/>
    </row>
    <row r="143" spans="1:14" s="586" customFormat="1" x14ac:dyDescent="0.2">
      <c r="A143" s="700" t="s">
        <v>2675</v>
      </c>
      <c r="B143" s="701"/>
      <c r="C143" s="702" t="s">
        <v>2627</v>
      </c>
      <c r="D143" s="701" t="s">
        <v>2571</v>
      </c>
      <c r="E143" s="703">
        <v>1</v>
      </c>
      <c r="F143" s="704"/>
      <c r="G143" s="704"/>
      <c r="H143" s="705">
        <f>F143*E143</f>
        <v>0</v>
      </c>
      <c r="I143" s="705">
        <f t="shared" si="12"/>
        <v>0</v>
      </c>
    </row>
    <row r="144" spans="1:14" s="586" customFormat="1" x14ac:dyDescent="0.2">
      <c r="A144" s="700" t="s">
        <v>2676</v>
      </c>
      <c r="B144" s="701"/>
      <c r="C144" s="702" t="s">
        <v>2575</v>
      </c>
      <c r="D144" s="701" t="s">
        <v>2576</v>
      </c>
      <c r="E144" s="703">
        <v>1</v>
      </c>
      <c r="F144" s="704"/>
      <c r="G144" s="704"/>
      <c r="H144" s="705">
        <f>F144*E144</f>
        <v>0</v>
      </c>
      <c r="I144" s="705">
        <f t="shared" si="12"/>
        <v>0</v>
      </c>
    </row>
    <row r="145" spans="1:14" s="586" customFormat="1" x14ac:dyDescent="0.2">
      <c r="A145" s="700" t="s">
        <v>2677</v>
      </c>
      <c r="B145" s="701"/>
      <c r="C145" s="702" t="s">
        <v>2578</v>
      </c>
      <c r="D145" s="701" t="s">
        <v>2576</v>
      </c>
      <c r="E145" s="703">
        <v>1</v>
      </c>
      <c r="F145" s="704"/>
      <c r="G145" s="704"/>
      <c r="H145" s="705"/>
      <c r="I145" s="705">
        <f t="shared" si="12"/>
        <v>0</v>
      </c>
    </row>
    <row r="146" spans="1:14" s="586" customFormat="1" x14ac:dyDescent="0.2">
      <c r="A146" s="700" t="s">
        <v>2678</v>
      </c>
      <c r="B146" s="701"/>
      <c r="C146" s="702" t="s">
        <v>2603</v>
      </c>
      <c r="D146" s="701" t="s">
        <v>1082</v>
      </c>
      <c r="E146" s="703">
        <v>1</v>
      </c>
      <c r="F146" s="704"/>
      <c r="G146" s="704"/>
      <c r="H146" s="705"/>
      <c r="I146" s="705">
        <f t="shared" si="12"/>
        <v>0</v>
      </c>
    </row>
    <row r="147" spans="1:14" s="586" customFormat="1" x14ac:dyDescent="0.2">
      <c r="A147" s="700" t="s">
        <v>2679</v>
      </c>
      <c r="B147" s="701"/>
      <c r="C147" s="702" t="s">
        <v>2605</v>
      </c>
      <c r="D147" s="701" t="s">
        <v>2576</v>
      </c>
      <c r="E147" s="703">
        <v>1</v>
      </c>
      <c r="F147" s="704"/>
      <c r="G147" s="704"/>
      <c r="H147" s="705"/>
      <c r="I147" s="705">
        <f t="shared" si="12"/>
        <v>0</v>
      </c>
    </row>
    <row r="148" spans="1:14" s="586" customFormat="1" x14ac:dyDescent="0.2">
      <c r="A148" s="700" t="s">
        <v>2680</v>
      </c>
      <c r="B148" s="701"/>
      <c r="C148" s="702" t="s">
        <v>2582</v>
      </c>
      <c r="D148" s="701" t="s">
        <v>2576</v>
      </c>
      <c r="E148" s="703">
        <v>1</v>
      </c>
      <c r="F148" s="704"/>
      <c r="G148" s="704"/>
      <c r="H148" s="705"/>
      <c r="I148" s="705">
        <f t="shared" si="12"/>
        <v>0</v>
      </c>
    </row>
    <row r="149" spans="1:14" s="586" customFormat="1" ht="14.25" thickBot="1" x14ac:dyDescent="0.25">
      <c r="A149" s="700" t="s">
        <v>2681</v>
      </c>
      <c r="B149" s="701"/>
      <c r="C149" s="702" t="s">
        <v>2682</v>
      </c>
      <c r="D149" s="701" t="s">
        <v>2576</v>
      </c>
      <c r="E149" s="703">
        <v>1</v>
      </c>
      <c r="F149" s="704"/>
      <c r="G149" s="704"/>
      <c r="H149" s="705"/>
      <c r="I149" s="705">
        <f t="shared" si="12"/>
        <v>0</v>
      </c>
    </row>
    <row r="150" spans="1:14" s="586" customFormat="1" thickBot="1" x14ac:dyDescent="0.25">
      <c r="A150" s="580"/>
      <c r="B150" s="581"/>
      <c r="C150" s="582" t="s">
        <v>551</v>
      </c>
      <c r="D150" s="583"/>
      <c r="E150" s="582"/>
      <c r="F150" s="614"/>
      <c r="G150" s="614"/>
      <c r="H150" s="614">
        <f>SUM(H140:H149)</f>
        <v>0</v>
      </c>
      <c r="I150" s="667">
        <f>SUM(I140:I149)</f>
        <v>0</v>
      </c>
    </row>
    <row r="151" spans="1:14" s="586" customFormat="1" ht="14.25" thickBot="1" x14ac:dyDescent="0.25">
      <c r="A151" s="585"/>
      <c r="D151" s="587"/>
      <c r="E151" s="587"/>
      <c r="F151" s="588"/>
      <c r="G151" s="588"/>
      <c r="H151" s="588"/>
      <c r="I151" s="588"/>
      <c r="J151" s="587"/>
      <c r="K151" s="587"/>
      <c r="L151" s="587"/>
      <c r="M151" s="587"/>
      <c r="N151" s="587"/>
    </row>
    <row r="152" spans="1:14" ht="14.25" thickBot="1" x14ac:dyDescent="0.25">
      <c r="A152" s="684" t="s">
        <v>899</v>
      </c>
      <c r="B152" s="685"/>
      <c r="C152" s="686" t="s">
        <v>548</v>
      </c>
      <c r="D152" s="686" t="s">
        <v>549</v>
      </c>
      <c r="E152" s="687" t="s">
        <v>2497</v>
      </c>
      <c r="F152" s="688" t="s">
        <v>2498</v>
      </c>
      <c r="G152" s="688" t="s">
        <v>2499</v>
      </c>
      <c r="H152" s="688" t="s">
        <v>2847</v>
      </c>
      <c r="I152" s="689" t="s">
        <v>2848</v>
      </c>
      <c r="J152" s="542"/>
      <c r="K152" s="542"/>
      <c r="L152" s="542"/>
      <c r="M152" s="542"/>
      <c r="N152" s="542"/>
    </row>
    <row r="153" spans="1:14" s="663" customFormat="1" ht="18.75" thickBot="1" x14ac:dyDescent="0.25">
      <c r="A153" s="601">
        <v>6</v>
      </c>
      <c r="B153" s="602"/>
      <c r="C153" s="533" t="s">
        <v>2683</v>
      </c>
      <c r="D153" s="603"/>
      <c r="E153" s="604"/>
      <c r="F153" s="605"/>
      <c r="G153" s="605"/>
      <c r="H153" s="605"/>
      <c r="I153" s="666"/>
    </row>
    <row r="154" spans="1:14" ht="16.5" thickBot="1" x14ac:dyDescent="0.25">
      <c r="A154" s="606"/>
      <c r="B154" s="607"/>
      <c r="C154" s="706" t="s">
        <v>2684</v>
      </c>
      <c r="D154" s="608"/>
      <c r="E154" s="564"/>
      <c r="F154" s="568"/>
      <c r="G154" s="610"/>
      <c r="H154" s="610"/>
      <c r="I154" s="566"/>
      <c r="N154" s="542"/>
    </row>
    <row r="155" spans="1:14" s="586" customFormat="1" x14ac:dyDescent="0.2">
      <c r="A155" s="700" t="s">
        <v>2685</v>
      </c>
      <c r="B155" s="701"/>
      <c r="C155" s="702" t="s">
        <v>2686</v>
      </c>
      <c r="D155" s="701" t="s">
        <v>562</v>
      </c>
      <c r="E155" s="703">
        <v>1</v>
      </c>
      <c r="F155" s="704"/>
      <c r="G155" s="704"/>
      <c r="H155" s="705"/>
      <c r="I155" s="705">
        <f>G155*E155</f>
        <v>0</v>
      </c>
      <c r="J155" s="579"/>
    </row>
    <row r="156" spans="1:14" s="586" customFormat="1" ht="16.5" thickBot="1" x14ac:dyDescent="0.25">
      <c r="A156" s="611"/>
      <c r="B156" s="565"/>
      <c r="C156" s="706" t="s">
        <v>2687</v>
      </c>
      <c r="D156" s="565"/>
      <c r="E156" s="565"/>
      <c r="F156" s="612"/>
      <c r="G156" s="594"/>
      <c r="H156" s="594"/>
      <c r="I156" s="594"/>
      <c r="J156" s="579"/>
    </row>
    <row r="157" spans="1:14" s="586" customFormat="1" x14ac:dyDescent="0.2">
      <c r="A157" s="700" t="s">
        <v>2688</v>
      </c>
      <c r="B157" s="701"/>
      <c r="C157" s="702" t="s">
        <v>2689</v>
      </c>
      <c r="D157" s="701" t="s">
        <v>562</v>
      </c>
      <c r="E157" s="703">
        <v>23</v>
      </c>
      <c r="F157" s="704"/>
      <c r="G157" s="704"/>
      <c r="H157" s="705">
        <f>F157*E157</f>
        <v>0</v>
      </c>
      <c r="I157" s="705">
        <f>G157*E157</f>
        <v>0</v>
      </c>
      <c r="J157" s="579"/>
    </row>
    <row r="158" spans="1:14" s="586" customFormat="1" x14ac:dyDescent="0.2">
      <c r="A158" s="700" t="s">
        <v>2690</v>
      </c>
      <c r="B158" s="701"/>
      <c r="C158" s="702" t="s">
        <v>2691</v>
      </c>
      <c r="D158" s="701" t="s">
        <v>562</v>
      </c>
      <c r="E158" s="703">
        <v>1</v>
      </c>
      <c r="F158" s="704"/>
      <c r="G158" s="704"/>
      <c r="H158" s="705">
        <f>F158*E158</f>
        <v>0</v>
      </c>
      <c r="I158" s="705">
        <f>G158*E158</f>
        <v>0</v>
      </c>
      <c r="J158" s="579"/>
    </row>
    <row r="159" spans="1:14" s="586" customFormat="1" x14ac:dyDescent="0.2">
      <c r="A159" s="700" t="s">
        <v>2692</v>
      </c>
      <c r="B159" s="701"/>
      <c r="C159" s="702" t="s">
        <v>2693</v>
      </c>
      <c r="D159" s="701" t="s">
        <v>562</v>
      </c>
      <c r="E159" s="703">
        <v>7</v>
      </c>
      <c r="F159" s="704"/>
      <c r="G159" s="704"/>
      <c r="H159" s="705">
        <f>F159*E159</f>
        <v>0</v>
      </c>
      <c r="I159" s="705">
        <f>G159*E159</f>
        <v>0</v>
      </c>
      <c r="J159" s="579"/>
    </row>
    <row r="160" spans="1:14" s="586" customFormat="1" ht="16.5" thickBot="1" x14ac:dyDescent="0.25">
      <c r="A160" s="606"/>
      <c r="B160" s="564"/>
      <c r="C160" s="706" t="s">
        <v>2619</v>
      </c>
      <c r="D160" s="564"/>
      <c r="E160" s="564"/>
      <c r="F160" s="613"/>
      <c r="G160" s="595"/>
      <c r="H160" s="595"/>
      <c r="I160" s="595"/>
      <c r="J160" s="579"/>
    </row>
    <row r="161" spans="1:14" s="586" customFormat="1" x14ac:dyDescent="0.2">
      <c r="A161" s="700" t="s">
        <v>2694</v>
      </c>
      <c r="B161" s="701"/>
      <c r="C161" s="702" t="s">
        <v>2695</v>
      </c>
      <c r="D161" s="701" t="s">
        <v>897</v>
      </c>
      <c r="E161" s="703">
        <v>650</v>
      </c>
      <c r="F161" s="704"/>
      <c r="G161" s="704"/>
      <c r="H161" s="705">
        <f>F161*E161</f>
        <v>0</v>
      </c>
      <c r="I161" s="705">
        <f>G161*E161</f>
        <v>0</v>
      </c>
      <c r="J161" s="579"/>
    </row>
    <row r="162" spans="1:14" s="586" customFormat="1" x14ac:dyDescent="0.2">
      <c r="A162" s="700" t="s">
        <v>2696</v>
      </c>
      <c r="B162" s="701"/>
      <c r="C162" s="702" t="s">
        <v>2697</v>
      </c>
      <c r="D162" s="701" t="s">
        <v>562</v>
      </c>
      <c r="E162" s="703">
        <v>1</v>
      </c>
      <c r="F162" s="704"/>
      <c r="G162" s="704"/>
      <c r="H162" s="705">
        <f>F162*E162</f>
        <v>0</v>
      </c>
      <c r="I162" s="705">
        <f>G162*E162</f>
        <v>0</v>
      </c>
      <c r="J162" s="579"/>
    </row>
    <row r="163" spans="1:14" s="586" customFormat="1" ht="16.5" thickBot="1" x14ac:dyDescent="0.25">
      <c r="A163" s="611"/>
      <c r="B163" s="564"/>
      <c r="C163" s="706" t="s">
        <v>2568</v>
      </c>
      <c r="D163" s="564"/>
      <c r="E163" s="564"/>
      <c r="F163" s="613"/>
      <c r="G163" s="595"/>
      <c r="H163" s="595"/>
      <c r="I163" s="595"/>
      <c r="J163" s="579"/>
    </row>
    <row r="164" spans="1:14" s="586" customFormat="1" x14ac:dyDescent="0.2">
      <c r="A164" s="700" t="s">
        <v>2698</v>
      </c>
      <c r="B164" s="701"/>
      <c r="C164" s="702" t="s">
        <v>2625</v>
      </c>
      <c r="D164" s="701" t="s">
        <v>2571</v>
      </c>
      <c r="E164" s="703">
        <v>1</v>
      </c>
      <c r="F164" s="704"/>
      <c r="G164" s="704"/>
      <c r="H164" s="705"/>
      <c r="I164" s="705">
        <f>G164*E164</f>
        <v>0</v>
      </c>
      <c r="J164" s="579"/>
    </row>
    <row r="165" spans="1:14" s="586" customFormat="1" x14ac:dyDescent="0.2">
      <c r="A165" s="700" t="s">
        <v>2699</v>
      </c>
      <c r="B165" s="701"/>
      <c r="C165" s="702" t="s">
        <v>2627</v>
      </c>
      <c r="D165" s="701" t="s">
        <v>2571</v>
      </c>
      <c r="E165" s="703">
        <v>1</v>
      </c>
      <c r="F165" s="704"/>
      <c r="G165" s="704"/>
      <c r="H165" s="705">
        <f>F165*E165</f>
        <v>0</v>
      </c>
      <c r="I165" s="705">
        <f t="shared" ref="I165:I171" si="13">G165*E165</f>
        <v>0</v>
      </c>
    </row>
    <row r="166" spans="1:14" s="586" customFormat="1" x14ac:dyDescent="0.2">
      <c r="A166" s="700" t="s">
        <v>2700</v>
      </c>
      <c r="B166" s="701"/>
      <c r="C166" s="702" t="s">
        <v>2575</v>
      </c>
      <c r="D166" s="701" t="s">
        <v>2576</v>
      </c>
      <c r="E166" s="703">
        <v>1</v>
      </c>
      <c r="F166" s="704"/>
      <c r="G166" s="704"/>
      <c r="H166" s="705">
        <f>F166*E166</f>
        <v>0</v>
      </c>
      <c r="I166" s="705">
        <f t="shared" si="13"/>
        <v>0</v>
      </c>
    </row>
    <row r="167" spans="1:14" s="586" customFormat="1" x14ac:dyDescent="0.2">
      <c r="A167" s="700" t="s">
        <v>2701</v>
      </c>
      <c r="B167" s="701"/>
      <c r="C167" s="702" t="s">
        <v>2578</v>
      </c>
      <c r="D167" s="701" t="s">
        <v>2576</v>
      </c>
      <c r="E167" s="703">
        <v>1</v>
      </c>
      <c r="F167" s="704"/>
      <c r="G167" s="704"/>
      <c r="H167" s="705"/>
      <c r="I167" s="705">
        <f t="shared" si="13"/>
        <v>0</v>
      </c>
    </row>
    <row r="168" spans="1:14" s="586" customFormat="1" x14ac:dyDescent="0.2">
      <c r="A168" s="700" t="s">
        <v>2702</v>
      </c>
      <c r="B168" s="701"/>
      <c r="C168" s="702" t="s">
        <v>2603</v>
      </c>
      <c r="D168" s="701" t="s">
        <v>1082</v>
      </c>
      <c r="E168" s="703">
        <v>1</v>
      </c>
      <c r="F168" s="704"/>
      <c r="G168" s="704"/>
      <c r="H168" s="705"/>
      <c r="I168" s="705">
        <f t="shared" si="13"/>
        <v>0</v>
      </c>
    </row>
    <row r="169" spans="1:14" s="586" customFormat="1" x14ac:dyDescent="0.2">
      <c r="A169" s="700" t="s">
        <v>2703</v>
      </c>
      <c r="B169" s="701"/>
      <c r="C169" s="702" t="s">
        <v>2605</v>
      </c>
      <c r="D169" s="701" t="s">
        <v>2576</v>
      </c>
      <c r="E169" s="703">
        <v>1</v>
      </c>
      <c r="F169" s="704"/>
      <c r="G169" s="704"/>
      <c r="H169" s="705"/>
      <c r="I169" s="705">
        <f t="shared" si="13"/>
        <v>0</v>
      </c>
    </row>
    <row r="170" spans="1:14" s="586" customFormat="1" x14ac:dyDescent="0.2">
      <c r="A170" s="700" t="s">
        <v>2704</v>
      </c>
      <c r="B170" s="701"/>
      <c r="C170" s="702" t="s">
        <v>2582</v>
      </c>
      <c r="D170" s="701" t="s">
        <v>2576</v>
      </c>
      <c r="E170" s="703">
        <v>1</v>
      </c>
      <c r="F170" s="704"/>
      <c r="G170" s="704"/>
      <c r="H170" s="705"/>
      <c r="I170" s="705">
        <f t="shared" si="13"/>
        <v>0</v>
      </c>
    </row>
    <row r="171" spans="1:14" s="586" customFormat="1" ht="14.25" thickBot="1" x14ac:dyDescent="0.25">
      <c r="A171" s="700" t="s">
        <v>2705</v>
      </c>
      <c r="B171" s="701"/>
      <c r="C171" s="702" t="s">
        <v>2634</v>
      </c>
      <c r="D171" s="701" t="s">
        <v>2576</v>
      </c>
      <c r="E171" s="703">
        <v>1</v>
      </c>
      <c r="F171" s="704"/>
      <c r="G171" s="704"/>
      <c r="H171" s="705"/>
      <c r="I171" s="705">
        <f t="shared" si="13"/>
        <v>0</v>
      </c>
    </row>
    <row r="172" spans="1:14" s="586" customFormat="1" thickBot="1" x14ac:dyDescent="0.25">
      <c r="A172" s="580"/>
      <c r="B172" s="581"/>
      <c r="C172" s="582" t="s">
        <v>551</v>
      </c>
      <c r="D172" s="583"/>
      <c r="E172" s="582"/>
      <c r="F172" s="614"/>
      <c r="G172" s="614"/>
      <c r="H172" s="614">
        <f>SUM(H153:H171)</f>
        <v>0</v>
      </c>
      <c r="I172" s="667">
        <f>SUM(I153:I171)</f>
        <v>0</v>
      </c>
    </row>
    <row r="173" spans="1:14" s="586" customFormat="1" ht="14.25" thickBot="1" x14ac:dyDescent="0.25">
      <c r="A173" s="585"/>
      <c r="D173" s="587"/>
      <c r="E173" s="587"/>
      <c r="F173" s="588"/>
      <c r="G173" s="588"/>
      <c r="H173" s="588"/>
      <c r="I173" s="588"/>
      <c r="J173" s="587"/>
      <c r="K173" s="587"/>
      <c r="L173" s="587"/>
      <c r="M173" s="587"/>
      <c r="N173" s="587"/>
    </row>
    <row r="174" spans="1:14" ht="14.25" thickBot="1" x14ac:dyDescent="0.25">
      <c r="A174" s="684" t="s">
        <v>899</v>
      </c>
      <c r="B174" s="685"/>
      <c r="C174" s="686" t="s">
        <v>548</v>
      </c>
      <c r="D174" s="686" t="s">
        <v>549</v>
      </c>
      <c r="E174" s="687" t="s">
        <v>2497</v>
      </c>
      <c r="F174" s="688" t="s">
        <v>2498</v>
      </c>
      <c r="G174" s="688" t="s">
        <v>2499</v>
      </c>
      <c r="H174" s="688" t="s">
        <v>2847</v>
      </c>
      <c r="I174" s="689" t="s">
        <v>2848</v>
      </c>
      <c r="J174" s="542"/>
      <c r="K174" s="542"/>
      <c r="L174" s="542"/>
      <c r="M174" s="542"/>
      <c r="N174" s="542"/>
    </row>
    <row r="175" spans="1:14" s="663" customFormat="1" ht="18.75" thickBot="1" x14ac:dyDescent="0.25">
      <c r="A175" s="601">
        <v>7</v>
      </c>
      <c r="B175" s="602"/>
      <c r="C175" s="533" t="s">
        <v>2706</v>
      </c>
      <c r="D175" s="603"/>
      <c r="E175" s="604"/>
      <c r="F175" s="605"/>
      <c r="G175" s="605"/>
      <c r="H175" s="605"/>
      <c r="I175" s="666"/>
    </row>
    <row r="176" spans="1:14" s="586" customFormat="1" ht="16.5" thickBot="1" x14ac:dyDescent="0.25">
      <c r="A176" s="606"/>
      <c r="B176" s="564"/>
      <c r="C176" s="706" t="s">
        <v>2619</v>
      </c>
      <c r="D176" s="564"/>
      <c r="E176" s="564"/>
      <c r="F176" s="613"/>
      <c r="G176" s="595"/>
      <c r="H176" s="595"/>
      <c r="I176" s="595"/>
      <c r="J176" s="579"/>
    </row>
    <row r="177" spans="1:14" s="586" customFormat="1" x14ac:dyDescent="0.2">
      <c r="A177" s="700" t="s">
        <v>2707</v>
      </c>
      <c r="B177" s="701"/>
      <c r="C177" s="702" t="s">
        <v>2708</v>
      </c>
      <c r="D177" s="701" t="s">
        <v>897</v>
      </c>
      <c r="E177" s="703">
        <v>120</v>
      </c>
      <c r="F177" s="704"/>
      <c r="G177" s="704"/>
      <c r="H177" s="705">
        <f>F177*E177</f>
        <v>0</v>
      </c>
      <c r="I177" s="705">
        <f>G177*E177</f>
        <v>0</v>
      </c>
      <c r="J177" s="579"/>
    </row>
    <row r="178" spans="1:14" s="586" customFormat="1" x14ac:dyDescent="0.2">
      <c r="A178" s="700" t="s">
        <v>2709</v>
      </c>
      <c r="B178" s="701"/>
      <c r="C178" s="702" t="s">
        <v>2710</v>
      </c>
      <c r="D178" s="701" t="s">
        <v>897</v>
      </c>
      <c r="E178" s="703">
        <v>160</v>
      </c>
      <c r="F178" s="704"/>
      <c r="G178" s="704"/>
      <c r="H178" s="705">
        <f>F178*E178</f>
        <v>0</v>
      </c>
      <c r="I178" s="705">
        <f>G178*E178</f>
        <v>0</v>
      </c>
      <c r="J178" s="579"/>
    </row>
    <row r="179" spans="1:14" s="586" customFormat="1" x14ac:dyDescent="0.2">
      <c r="A179" s="700" t="s">
        <v>2711</v>
      </c>
      <c r="B179" s="701"/>
      <c r="C179" s="702" t="s">
        <v>2712</v>
      </c>
      <c r="D179" s="701" t="s">
        <v>897</v>
      </c>
      <c r="E179" s="703">
        <v>120</v>
      </c>
      <c r="F179" s="704"/>
      <c r="G179" s="704"/>
      <c r="H179" s="705">
        <f>F179*E179</f>
        <v>0</v>
      </c>
      <c r="I179" s="705">
        <f>G179*E179</f>
        <v>0</v>
      </c>
      <c r="J179" s="579"/>
    </row>
    <row r="180" spans="1:14" s="586" customFormat="1" ht="16.5" thickBot="1" x14ac:dyDescent="0.25">
      <c r="A180" s="611"/>
      <c r="B180" s="564"/>
      <c r="C180" s="706" t="s">
        <v>2568</v>
      </c>
      <c r="D180" s="564"/>
      <c r="E180" s="564"/>
      <c r="F180" s="613"/>
      <c r="G180" s="595"/>
      <c r="H180" s="595"/>
      <c r="I180" s="595"/>
      <c r="J180" s="579"/>
    </row>
    <row r="181" spans="1:14" s="586" customFormat="1" x14ac:dyDescent="0.2">
      <c r="A181" s="700" t="s">
        <v>2713</v>
      </c>
      <c r="B181" s="701"/>
      <c r="C181" s="702" t="s">
        <v>2627</v>
      </c>
      <c r="D181" s="701" t="s">
        <v>2571</v>
      </c>
      <c r="E181" s="703">
        <v>1</v>
      </c>
      <c r="F181" s="704"/>
      <c r="G181" s="704"/>
      <c r="H181" s="705">
        <f>F181*E181</f>
        <v>0</v>
      </c>
      <c r="I181" s="705">
        <f>G181*E181</f>
        <v>0</v>
      </c>
    </row>
    <row r="182" spans="1:14" s="586" customFormat="1" x14ac:dyDescent="0.2">
      <c r="A182" s="700" t="s">
        <v>2714</v>
      </c>
      <c r="B182" s="701"/>
      <c r="C182" s="702" t="s">
        <v>2575</v>
      </c>
      <c r="D182" s="701" t="s">
        <v>2576</v>
      </c>
      <c r="E182" s="703">
        <v>1</v>
      </c>
      <c r="F182" s="704"/>
      <c r="G182" s="704"/>
      <c r="H182" s="705">
        <f>F182*E182</f>
        <v>0</v>
      </c>
      <c r="I182" s="705">
        <f>G182*E182</f>
        <v>0</v>
      </c>
    </row>
    <row r="183" spans="1:14" s="586" customFormat="1" ht="14.25" thickBot="1" x14ac:dyDescent="0.25">
      <c r="A183" s="700" t="s">
        <v>2715</v>
      </c>
      <c r="B183" s="701"/>
      <c r="C183" s="702" t="s">
        <v>2634</v>
      </c>
      <c r="D183" s="701" t="s">
        <v>2576</v>
      </c>
      <c r="E183" s="703">
        <v>1</v>
      </c>
      <c r="F183" s="704"/>
      <c r="G183" s="704"/>
      <c r="H183" s="705">
        <f>F183*E183</f>
        <v>0</v>
      </c>
      <c r="I183" s="705">
        <f>G183*E183</f>
        <v>0</v>
      </c>
    </row>
    <row r="184" spans="1:14" s="586" customFormat="1" thickBot="1" x14ac:dyDescent="0.25">
      <c r="A184" s="580"/>
      <c r="B184" s="581"/>
      <c r="C184" s="582" t="s">
        <v>551</v>
      </c>
      <c r="D184" s="583"/>
      <c r="E184" s="582"/>
      <c r="F184" s="614"/>
      <c r="G184" s="614"/>
      <c r="H184" s="614">
        <f>SUM(H175:H183)</f>
        <v>0</v>
      </c>
      <c r="I184" s="667">
        <f>SUM(I175:I183)</f>
        <v>0</v>
      </c>
    </row>
    <row r="185" spans="1:14" s="586" customFormat="1" ht="14.25" thickBot="1" x14ac:dyDescent="0.25">
      <c r="A185" s="585"/>
      <c r="D185" s="587"/>
      <c r="E185" s="587"/>
      <c r="F185" s="588"/>
      <c r="G185" s="588"/>
      <c r="H185" s="588"/>
      <c r="I185" s="588"/>
      <c r="J185" s="587"/>
      <c r="K185" s="587"/>
      <c r="L185" s="587"/>
      <c r="M185" s="587"/>
      <c r="N185" s="587"/>
    </row>
    <row r="186" spans="1:14" s="586" customFormat="1" x14ac:dyDescent="0.2">
      <c r="A186" s="684" t="s">
        <v>899</v>
      </c>
      <c r="B186" s="685"/>
      <c r="C186" s="686" t="s">
        <v>548</v>
      </c>
      <c r="D186" s="686" t="s">
        <v>549</v>
      </c>
      <c r="E186" s="687" t="s">
        <v>2497</v>
      </c>
      <c r="F186" s="688" t="s">
        <v>2498</v>
      </c>
      <c r="G186" s="688" t="s">
        <v>2499</v>
      </c>
      <c r="H186" s="688" t="s">
        <v>2847</v>
      </c>
      <c r="I186" s="689" t="s">
        <v>2848</v>
      </c>
      <c r="J186" s="587"/>
      <c r="K186" s="587"/>
      <c r="L186" s="587"/>
      <c r="M186" s="587"/>
      <c r="N186" s="587"/>
    </row>
    <row r="187" spans="1:14" s="586" customFormat="1" ht="18.75" thickBot="1" x14ac:dyDescent="0.25">
      <c r="A187" s="589" t="s">
        <v>2716</v>
      </c>
      <c r="B187" s="622"/>
      <c r="C187" s="591" t="s">
        <v>2717</v>
      </c>
      <c r="D187" s="623"/>
      <c r="E187" s="605"/>
      <c r="F187" s="605"/>
      <c r="G187" s="605"/>
      <c r="H187" s="605"/>
      <c r="I187" s="668"/>
      <c r="J187" s="587"/>
      <c r="K187" s="587"/>
      <c r="L187" s="587"/>
      <c r="M187" s="587"/>
      <c r="N187" s="587"/>
    </row>
    <row r="188" spans="1:14" s="586" customFormat="1" x14ac:dyDescent="0.2">
      <c r="A188" s="700" t="s">
        <v>2718</v>
      </c>
      <c r="B188" s="701"/>
      <c r="C188" s="702" t="s">
        <v>2719</v>
      </c>
      <c r="D188" s="701" t="s">
        <v>562</v>
      </c>
      <c r="E188" s="703">
        <v>6</v>
      </c>
      <c r="F188" s="704"/>
      <c r="G188" s="704"/>
      <c r="H188" s="705">
        <f t="shared" ref="H188:H195" si="14">F188*E188</f>
        <v>0</v>
      </c>
      <c r="I188" s="705">
        <f t="shared" ref="I188:I195" si="15">G188*E188</f>
        <v>0</v>
      </c>
      <c r="J188" s="587"/>
      <c r="K188" s="587"/>
      <c r="L188" s="587"/>
      <c r="M188" s="587"/>
      <c r="N188" s="587"/>
    </row>
    <row r="189" spans="1:14" s="586" customFormat="1" ht="25.5" x14ac:dyDescent="0.2">
      <c r="A189" s="700" t="s">
        <v>2720</v>
      </c>
      <c r="B189" s="701"/>
      <c r="C189" s="702" t="s">
        <v>2721</v>
      </c>
      <c r="D189" s="701" t="s">
        <v>2571</v>
      </c>
      <c r="E189" s="703">
        <v>3</v>
      </c>
      <c r="F189" s="704"/>
      <c r="G189" s="704"/>
      <c r="H189" s="705">
        <f t="shared" si="14"/>
        <v>0</v>
      </c>
      <c r="I189" s="705">
        <f t="shared" si="15"/>
        <v>0</v>
      </c>
      <c r="J189" s="587"/>
      <c r="K189" s="587"/>
      <c r="L189" s="587"/>
      <c r="M189" s="587"/>
      <c r="N189" s="587"/>
    </row>
    <row r="190" spans="1:14" s="586" customFormat="1" x14ac:dyDescent="0.2">
      <c r="A190" s="700" t="s">
        <v>2722</v>
      </c>
      <c r="B190" s="701"/>
      <c r="C190" s="702" t="s">
        <v>2573</v>
      </c>
      <c r="D190" s="701" t="s">
        <v>2571</v>
      </c>
      <c r="E190" s="703">
        <v>3</v>
      </c>
      <c r="F190" s="704"/>
      <c r="G190" s="704"/>
      <c r="H190" s="705">
        <f t="shared" si="14"/>
        <v>0</v>
      </c>
      <c r="I190" s="705">
        <f t="shared" si="15"/>
        <v>0</v>
      </c>
      <c r="J190" s="587"/>
      <c r="K190" s="587"/>
      <c r="L190" s="587"/>
      <c r="M190" s="587"/>
      <c r="N190" s="587"/>
    </row>
    <row r="191" spans="1:14" s="586" customFormat="1" x14ac:dyDescent="0.2">
      <c r="A191" s="700" t="s">
        <v>2723</v>
      </c>
      <c r="B191" s="701"/>
      <c r="C191" s="702" t="s">
        <v>2724</v>
      </c>
      <c r="D191" s="701" t="s">
        <v>1082</v>
      </c>
      <c r="E191" s="703">
        <v>3</v>
      </c>
      <c r="F191" s="704"/>
      <c r="G191" s="704"/>
      <c r="H191" s="705">
        <f t="shared" si="14"/>
        <v>0</v>
      </c>
      <c r="I191" s="705">
        <f t="shared" si="15"/>
        <v>0</v>
      </c>
      <c r="J191" s="587"/>
      <c r="K191" s="587"/>
      <c r="L191" s="587"/>
      <c r="M191" s="587"/>
      <c r="N191" s="587"/>
    </row>
    <row r="192" spans="1:14" s="586" customFormat="1" ht="18" customHeight="1" x14ac:dyDescent="0.2">
      <c r="A192" s="700" t="s">
        <v>2725</v>
      </c>
      <c r="B192" s="701"/>
      <c r="C192" s="702" t="s">
        <v>2601</v>
      </c>
      <c r="D192" s="701" t="s">
        <v>1082</v>
      </c>
      <c r="E192" s="703">
        <v>3</v>
      </c>
      <c r="F192" s="704"/>
      <c r="G192" s="704"/>
      <c r="H192" s="705">
        <f t="shared" si="14"/>
        <v>0</v>
      </c>
      <c r="I192" s="705">
        <f t="shared" si="15"/>
        <v>0</v>
      </c>
    </row>
    <row r="193" spans="1:17" s="655" customFormat="1" ht="18" x14ac:dyDescent="0.2">
      <c r="A193" s="700" t="s">
        <v>2726</v>
      </c>
      <c r="B193" s="701"/>
      <c r="C193" s="702" t="s">
        <v>2605</v>
      </c>
      <c r="D193" s="701" t="s">
        <v>2576</v>
      </c>
      <c r="E193" s="703">
        <v>3</v>
      </c>
      <c r="F193" s="704"/>
      <c r="G193" s="704"/>
      <c r="H193" s="705">
        <f t="shared" si="14"/>
        <v>0</v>
      </c>
      <c r="I193" s="705">
        <f t="shared" si="15"/>
        <v>0</v>
      </c>
      <c r="J193" s="669"/>
      <c r="K193" s="669"/>
      <c r="L193" s="669"/>
      <c r="M193" s="669"/>
    </row>
    <row r="194" spans="1:17" s="586" customFormat="1" x14ac:dyDescent="0.2">
      <c r="A194" s="700" t="s">
        <v>2727</v>
      </c>
      <c r="B194" s="701"/>
      <c r="C194" s="702" t="s">
        <v>2607</v>
      </c>
      <c r="D194" s="701" t="s">
        <v>2576</v>
      </c>
      <c r="E194" s="703">
        <v>3</v>
      </c>
      <c r="F194" s="704"/>
      <c r="G194" s="704"/>
      <c r="H194" s="705">
        <f t="shared" si="14"/>
        <v>0</v>
      </c>
      <c r="I194" s="705">
        <f t="shared" si="15"/>
        <v>0</v>
      </c>
    </row>
    <row r="195" spans="1:17" s="586" customFormat="1" ht="14.25" thickBot="1" x14ac:dyDescent="0.25">
      <c r="A195" s="700" t="s">
        <v>2728</v>
      </c>
      <c r="B195" s="701"/>
      <c r="C195" s="702" t="s">
        <v>2582</v>
      </c>
      <c r="D195" s="701" t="s">
        <v>2576</v>
      </c>
      <c r="E195" s="703">
        <v>3</v>
      </c>
      <c r="F195" s="704"/>
      <c r="G195" s="704"/>
      <c r="H195" s="705">
        <f t="shared" si="14"/>
        <v>0</v>
      </c>
      <c r="I195" s="705">
        <f t="shared" si="15"/>
        <v>0</v>
      </c>
    </row>
    <row r="196" spans="1:17" s="586" customFormat="1" thickBot="1" x14ac:dyDescent="0.25">
      <c r="A196" s="580"/>
      <c r="B196" s="581"/>
      <c r="C196" s="582" t="s">
        <v>551</v>
      </c>
      <c r="D196" s="583"/>
      <c r="E196" s="582"/>
      <c r="F196" s="614"/>
      <c r="G196" s="614"/>
      <c r="H196" s="614">
        <f>SUM(H187:H195)</f>
        <v>0</v>
      </c>
      <c r="I196" s="667">
        <f>SUM(I187:I195)</f>
        <v>0</v>
      </c>
    </row>
    <row r="197" spans="1:17" s="670" customFormat="1" ht="14.25" thickBot="1" x14ac:dyDescent="0.25">
      <c r="A197" s="585"/>
      <c r="B197" s="586"/>
      <c r="C197" s="586"/>
      <c r="D197" s="587"/>
      <c r="E197" s="587"/>
      <c r="F197" s="588"/>
      <c r="G197" s="588"/>
      <c r="H197" s="588"/>
      <c r="I197" s="588"/>
      <c r="J197" s="656"/>
      <c r="K197" s="656"/>
      <c r="L197" s="656"/>
      <c r="M197" s="656"/>
      <c r="N197" s="656"/>
      <c r="O197" s="656"/>
      <c r="P197" s="656"/>
      <c r="Q197" s="656"/>
    </row>
    <row r="198" spans="1:17" s="586" customFormat="1" ht="14.25" thickBot="1" x14ac:dyDescent="0.25">
      <c r="A198" s="684" t="s">
        <v>899</v>
      </c>
      <c r="B198" s="685" t="s">
        <v>2588</v>
      </c>
      <c r="C198" s="686" t="s">
        <v>548</v>
      </c>
      <c r="D198" s="686" t="s">
        <v>549</v>
      </c>
      <c r="E198" s="687" t="s">
        <v>2671</v>
      </c>
      <c r="F198" s="688" t="s">
        <v>2498</v>
      </c>
      <c r="G198" s="688" t="s">
        <v>2499</v>
      </c>
      <c r="H198" s="688" t="s">
        <v>2847</v>
      </c>
      <c r="I198" s="689" t="s">
        <v>2848</v>
      </c>
    </row>
    <row r="199" spans="1:17" s="586" customFormat="1" ht="18.75" thickBot="1" x14ac:dyDescent="0.25">
      <c r="A199" s="601">
        <v>9</v>
      </c>
      <c r="B199" s="624"/>
      <c r="C199" s="533" t="s">
        <v>2729</v>
      </c>
      <c r="D199" s="625"/>
      <c r="E199" s="626"/>
      <c r="F199" s="627"/>
      <c r="G199" s="627"/>
      <c r="H199" s="627"/>
      <c r="I199" s="671"/>
    </row>
    <row r="200" spans="1:17" s="586" customFormat="1" x14ac:dyDescent="0.2">
      <c r="A200" s="700" t="s">
        <v>2730</v>
      </c>
      <c r="B200" s="701"/>
      <c r="C200" s="702" t="s">
        <v>2731</v>
      </c>
      <c r="D200" s="701" t="s">
        <v>562</v>
      </c>
      <c r="E200" s="703">
        <v>1</v>
      </c>
      <c r="F200" s="704"/>
      <c r="G200" s="704"/>
      <c r="H200" s="705">
        <f t="shared" ref="H200:H206" si="16">F200*E200</f>
        <v>0</v>
      </c>
      <c r="I200" s="705">
        <f t="shared" ref="I200:I206" si="17">G200*E200</f>
        <v>0</v>
      </c>
    </row>
    <row r="201" spans="1:17" s="586" customFormat="1" x14ac:dyDescent="0.2">
      <c r="A201" s="700" t="s">
        <v>2732</v>
      </c>
      <c r="B201" s="701"/>
      <c r="C201" s="702" t="s">
        <v>2733</v>
      </c>
      <c r="D201" s="701" t="s">
        <v>562</v>
      </c>
      <c r="E201" s="703">
        <v>1</v>
      </c>
      <c r="F201" s="704"/>
      <c r="G201" s="704"/>
      <c r="H201" s="705">
        <f t="shared" si="16"/>
        <v>0</v>
      </c>
      <c r="I201" s="705">
        <f t="shared" si="17"/>
        <v>0</v>
      </c>
    </row>
    <row r="202" spans="1:17" s="586" customFormat="1" x14ac:dyDescent="0.2">
      <c r="A202" s="700" t="s">
        <v>2734</v>
      </c>
      <c r="B202" s="701"/>
      <c r="C202" s="702" t="s">
        <v>2735</v>
      </c>
      <c r="D202" s="701" t="s">
        <v>897</v>
      </c>
      <c r="E202" s="703">
        <v>400</v>
      </c>
      <c r="F202" s="704"/>
      <c r="G202" s="704"/>
      <c r="H202" s="705">
        <f t="shared" si="16"/>
        <v>0</v>
      </c>
      <c r="I202" s="705">
        <f t="shared" si="17"/>
        <v>0</v>
      </c>
    </row>
    <row r="203" spans="1:17" s="586" customFormat="1" x14ac:dyDescent="0.2">
      <c r="A203" s="700" t="s">
        <v>2736</v>
      </c>
      <c r="B203" s="701"/>
      <c r="C203" s="702" t="s">
        <v>2737</v>
      </c>
      <c r="D203" s="701" t="s">
        <v>562</v>
      </c>
      <c r="E203" s="703">
        <v>7</v>
      </c>
      <c r="F203" s="704"/>
      <c r="G203" s="704"/>
      <c r="H203" s="705">
        <f t="shared" si="16"/>
        <v>0</v>
      </c>
      <c r="I203" s="705">
        <f t="shared" si="17"/>
        <v>0</v>
      </c>
    </row>
    <row r="204" spans="1:17" x14ac:dyDescent="0.2">
      <c r="A204" s="700" t="s">
        <v>2738</v>
      </c>
      <c r="B204" s="701"/>
      <c r="C204" s="702" t="s">
        <v>2627</v>
      </c>
      <c r="D204" s="701" t="s">
        <v>2571</v>
      </c>
      <c r="E204" s="703">
        <v>1</v>
      </c>
      <c r="F204" s="704"/>
      <c r="G204" s="704"/>
      <c r="H204" s="705">
        <f t="shared" si="16"/>
        <v>0</v>
      </c>
      <c r="I204" s="705">
        <f t="shared" si="17"/>
        <v>0</v>
      </c>
      <c r="J204" s="542"/>
      <c r="K204" s="542"/>
      <c r="L204" s="542"/>
      <c r="M204" s="542"/>
      <c r="N204" s="542"/>
    </row>
    <row r="205" spans="1:17" s="586" customFormat="1" x14ac:dyDescent="0.2">
      <c r="A205" s="700" t="s">
        <v>2739</v>
      </c>
      <c r="B205" s="701"/>
      <c r="C205" s="702" t="s">
        <v>2575</v>
      </c>
      <c r="D205" s="701" t="s">
        <v>2576</v>
      </c>
      <c r="E205" s="703">
        <v>1</v>
      </c>
      <c r="F205" s="704"/>
      <c r="G205" s="704"/>
      <c r="H205" s="705">
        <f t="shared" si="16"/>
        <v>0</v>
      </c>
      <c r="I205" s="705">
        <f t="shared" si="17"/>
        <v>0</v>
      </c>
    </row>
    <row r="206" spans="1:17" ht="14.25" thickBot="1" x14ac:dyDescent="0.25">
      <c r="A206" s="700" t="s">
        <v>2740</v>
      </c>
      <c r="B206" s="701"/>
      <c r="C206" s="702" t="s">
        <v>2587</v>
      </c>
      <c r="D206" s="701" t="s">
        <v>2576</v>
      </c>
      <c r="E206" s="703">
        <v>1</v>
      </c>
      <c r="F206" s="704"/>
      <c r="G206" s="704"/>
      <c r="H206" s="705">
        <f t="shared" si="16"/>
        <v>0</v>
      </c>
      <c r="I206" s="705">
        <f t="shared" si="17"/>
        <v>0</v>
      </c>
      <c r="J206" s="542"/>
      <c r="K206" s="542"/>
      <c r="L206" s="542"/>
      <c r="M206" s="542"/>
      <c r="N206" s="542"/>
    </row>
    <row r="207" spans="1:17" s="670" customFormat="1" thickBot="1" x14ac:dyDescent="0.25">
      <c r="A207" s="596"/>
      <c r="B207" s="628"/>
      <c r="C207" s="599" t="s">
        <v>551</v>
      </c>
      <c r="D207" s="598"/>
      <c r="E207" s="599"/>
      <c r="F207" s="629"/>
      <c r="G207" s="629"/>
      <c r="H207" s="629">
        <f>SUM(H200:H206)</f>
        <v>0</v>
      </c>
      <c r="I207" s="672">
        <f>SUM(I200:I206)</f>
        <v>0</v>
      </c>
      <c r="J207" s="656"/>
      <c r="K207" s="656"/>
      <c r="L207" s="656"/>
      <c r="M207" s="656"/>
      <c r="N207" s="656"/>
      <c r="O207" s="656"/>
      <c r="P207" s="656"/>
      <c r="Q207" s="656"/>
    </row>
    <row r="208" spans="1:17" ht="12.75" x14ac:dyDescent="0.2">
      <c r="A208" s="586"/>
      <c r="B208" s="586"/>
      <c r="C208" s="586"/>
      <c r="D208" s="587"/>
      <c r="E208" s="586"/>
      <c r="F208" s="630"/>
      <c r="G208" s="630"/>
      <c r="H208" s="630"/>
      <c r="I208" s="630"/>
      <c r="J208" s="542"/>
      <c r="K208" s="542"/>
      <c r="L208" s="542"/>
      <c r="M208" s="542"/>
      <c r="N208" s="542"/>
    </row>
    <row r="209" spans="1:17" s="670" customFormat="1" thickBot="1" x14ac:dyDescent="0.25">
      <c r="A209" s="631"/>
      <c r="B209" s="542"/>
      <c r="C209" s="632"/>
      <c r="D209" s="631"/>
      <c r="E209" s="633"/>
      <c r="F209" s="634"/>
      <c r="G209" s="634"/>
      <c r="H209" s="634"/>
      <c r="I209" s="634"/>
      <c r="J209" s="656"/>
      <c r="K209" s="656"/>
      <c r="L209" s="656"/>
      <c r="M209" s="656"/>
      <c r="N209" s="656"/>
      <c r="O209" s="656"/>
      <c r="P209" s="656"/>
      <c r="Q209" s="656"/>
    </row>
    <row r="210" spans="1:17" ht="14.25" thickBot="1" x14ac:dyDescent="0.25">
      <c r="A210" s="684" t="s">
        <v>899</v>
      </c>
      <c r="B210" s="685" t="s">
        <v>2588</v>
      </c>
      <c r="C210" s="686" t="s">
        <v>548</v>
      </c>
      <c r="D210" s="686" t="s">
        <v>549</v>
      </c>
      <c r="E210" s="687" t="s">
        <v>2671</v>
      </c>
      <c r="F210" s="688" t="s">
        <v>2498</v>
      </c>
      <c r="G210" s="688" t="s">
        <v>2499</v>
      </c>
      <c r="H210" s="688" t="s">
        <v>2847</v>
      </c>
      <c r="I210" s="689" t="s">
        <v>2848</v>
      </c>
      <c r="J210" s="542"/>
      <c r="K210" s="542"/>
      <c r="L210" s="542"/>
      <c r="M210" s="542"/>
      <c r="N210" s="542"/>
    </row>
    <row r="211" spans="1:17" s="670" customFormat="1" ht="18.75" thickBot="1" x14ac:dyDescent="0.25">
      <c r="A211" s="601">
        <v>10</v>
      </c>
      <c r="B211" s="624"/>
      <c r="C211" s="533" t="s">
        <v>2741</v>
      </c>
      <c r="D211" s="625"/>
      <c r="E211" s="626"/>
      <c r="F211" s="627"/>
      <c r="G211" s="627"/>
      <c r="H211" s="627"/>
      <c r="I211" s="671"/>
      <c r="J211" s="656"/>
      <c r="K211" s="656"/>
      <c r="L211" s="656"/>
      <c r="M211" s="656"/>
      <c r="N211" s="656"/>
      <c r="O211" s="656"/>
      <c r="P211" s="656"/>
      <c r="Q211" s="656"/>
    </row>
    <row r="212" spans="1:17" ht="16.5" thickBot="1" x14ac:dyDescent="0.25">
      <c r="A212" s="606"/>
      <c r="B212" s="607"/>
      <c r="C212" s="706" t="s">
        <v>2742</v>
      </c>
      <c r="D212" s="608"/>
      <c r="E212" s="564"/>
      <c r="F212" s="568"/>
      <c r="G212" s="610"/>
      <c r="H212" s="610"/>
      <c r="I212" s="566"/>
      <c r="J212" s="542"/>
      <c r="K212" s="542"/>
      <c r="L212" s="542"/>
      <c r="M212" s="542"/>
      <c r="N212" s="542"/>
    </row>
    <row r="213" spans="1:17" s="670" customFormat="1" x14ac:dyDescent="0.2">
      <c r="A213" s="700" t="s">
        <v>2743</v>
      </c>
      <c r="B213" s="701"/>
      <c r="C213" s="702" t="s">
        <v>2744</v>
      </c>
      <c r="D213" s="701" t="s">
        <v>562</v>
      </c>
      <c r="E213" s="703">
        <v>1</v>
      </c>
      <c r="F213" s="704"/>
      <c r="G213" s="704"/>
      <c r="H213" s="705">
        <f>F213*E213</f>
        <v>0</v>
      </c>
      <c r="I213" s="705">
        <f>G213*E213</f>
        <v>0</v>
      </c>
      <c r="J213" s="656"/>
      <c r="K213" s="656"/>
      <c r="L213" s="656"/>
      <c r="M213" s="656"/>
      <c r="N213" s="656"/>
      <c r="O213" s="656"/>
      <c r="P213" s="656"/>
      <c r="Q213" s="656"/>
    </row>
    <row r="214" spans="1:17" x14ac:dyDescent="0.2">
      <c r="A214" s="700" t="s">
        <v>2745</v>
      </c>
      <c r="B214" s="701"/>
      <c r="C214" s="702" t="s">
        <v>2746</v>
      </c>
      <c r="D214" s="701" t="s">
        <v>562</v>
      </c>
      <c r="E214" s="703">
        <v>6</v>
      </c>
      <c r="F214" s="704"/>
      <c r="G214" s="704"/>
      <c r="H214" s="705">
        <f>F214*E214</f>
        <v>0</v>
      </c>
      <c r="I214" s="705">
        <f>G214*E214</f>
        <v>0</v>
      </c>
      <c r="J214" s="542"/>
      <c r="K214" s="542"/>
      <c r="L214" s="542"/>
      <c r="M214" s="542"/>
      <c r="N214" s="542"/>
    </row>
    <row r="215" spans="1:17" x14ac:dyDescent="0.2">
      <c r="A215" s="700" t="s">
        <v>2747</v>
      </c>
      <c r="B215" s="701"/>
      <c r="C215" s="702" t="s">
        <v>2748</v>
      </c>
      <c r="D215" s="701" t="s">
        <v>562</v>
      </c>
      <c r="E215" s="703">
        <v>6</v>
      </c>
      <c r="F215" s="704"/>
      <c r="G215" s="704"/>
      <c r="H215" s="705">
        <f>F215*E215</f>
        <v>0</v>
      </c>
      <c r="I215" s="705">
        <f>G215*E215</f>
        <v>0</v>
      </c>
      <c r="J215" s="542"/>
      <c r="K215" s="542"/>
      <c r="L215" s="542"/>
      <c r="M215" s="542"/>
      <c r="N215" s="542"/>
    </row>
    <row r="216" spans="1:17" x14ac:dyDescent="0.2">
      <c r="A216" s="700" t="s">
        <v>2749</v>
      </c>
      <c r="B216" s="701"/>
      <c r="C216" s="702" t="s">
        <v>2750</v>
      </c>
      <c r="D216" s="701" t="s">
        <v>562</v>
      </c>
      <c r="E216" s="703">
        <v>1</v>
      </c>
      <c r="F216" s="704"/>
      <c r="G216" s="704"/>
      <c r="H216" s="705">
        <f>F216*E216</f>
        <v>0</v>
      </c>
      <c r="I216" s="705">
        <f>G216*E216</f>
        <v>0</v>
      </c>
      <c r="J216" s="542"/>
      <c r="K216" s="542"/>
      <c r="L216" s="542"/>
      <c r="M216" s="542"/>
      <c r="N216" s="542"/>
    </row>
    <row r="217" spans="1:17" ht="16.5" thickBot="1" x14ac:dyDescent="0.25">
      <c r="A217" s="606"/>
      <c r="B217" s="607"/>
      <c r="C217" s="706" t="s">
        <v>2751</v>
      </c>
      <c r="D217" s="608"/>
      <c r="E217" s="564"/>
      <c r="F217" s="568"/>
      <c r="G217" s="610"/>
      <c r="H217" s="610"/>
      <c r="I217" s="566"/>
      <c r="J217" s="542"/>
      <c r="K217" s="542"/>
      <c r="L217" s="542"/>
      <c r="M217" s="542"/>
      <c r="N217" s="542"/>
    </row>
    <row r="218" spans="1:17" s="670" customFormat="1" x14ac:dyDescent="0.2">
      <c r="A218" s="700" t="s">
        <v>2752</v>
      </c>
      <c r="B218" s="701"/>
      <c r="C218" s="702" t="s">
        <v>2753</v>
      </c>
      <c r="D218" s="701" t="s">
        <v>562</v>
      </c>
      <c r="E218" s="703">
        <v>1</v>
      </c>
      <c r="F218" s="704"/>
      <c r="G218" s="704"/>
      <c r="H218" s="705">
        <f>F218*E218</f>
        <v>0</v>
      </c>
      <c r="I218" s="705">
        <f>G218*E218</f>
        <v>0</v>
      </c>
      <c r="J218" s="656"/>
      <c r="K218" s="656"/>
      <c r="L218" s="656"/>
      <c r="M218" s="656"/>
      <c r="N218" s="656"/>
      <c r="O218" s="656"/>
      <c r="P218" s="656"/>
      <c r="Q218" s="656"/>
    </row>
    <row r="219" spans="1:17" s="670" customFormat="1" x14ac:dyDescent="0.2">
      <c r="A219" s="700" t="s">
        <v>2754</v>
      </c>
      <c r="B219" s="701"/>
      <c r="C219" s="702" t="s">
        <v>2755</v>
      </c>
      <c r="D219" s="701" t="s">
        <v>562</v>
      </c>
      <c r="E219" s="703">
        <v>1</v>
      </c>
      <c r="F219" s="704"/>
      <c r="G219" s="704"/>
      <c r="H219" s="705">
        <f>F219*E219</f>
        <v>0</v>
      </c>
      <c r="I219" s="705">
        <f>G219*E219</f>
        <v>0</v>
      </c>
      <c r="J219" s="656"/>
      <c r="K219" s="656"/>
      <c r="L219" s="656"/>
      <c r="M219" s="656"/>
      <c r="N219" s="656"/>
      <c r="O219" s="656"/>
      <c r="P219" s="656"/>
      <c r="Q219" s="656"/>
    </row>
    <row r="220" spans="1:17" ht="127.5" x14ac:dyDescent="0.2">
      <c r="A220" s="700" t="s">
        <v>2756</v>
      </c>
      <c r="B220" s="701"/>
      <c r="C220" s="702" t="s">
        <v>2757</v>
      </c>
      <c r="D220" s="701" t="s">
        <v>562</v>
      </c>
      <c r="E220" s="703">
        <v>1</v>
      </c>
      <c r="F220" s="704"/>
      <c r="G220" s="704"/>
      <c r="H220" s="705">
        <f>F220*E220</f>
        <v>0</v>
      </c>
      <c r="I220" s="705">
        <f>G220*E220</f>
        <v>0</v>
      </c>
      <c r="J220" s="542"/>
      <c r="K220" s="542"/>
      <c r="L220" s="542"/>
      <c r="M220" s="542"/>
      <c r="N220" s="542"/>
    </row>
    <row r="221" spans="1:17" s="586" customFormat="1" x14ac:dyDescent="0.2">
      <c r="A221" s="700" t="s">
        <v>2758</v>
      </c>
      <c r="B221" s="701"/>
      <c r="C221" s="702" t="s">
        <v>2759</v>
      </c>
      <c r="D221" s="701" t="s">
        <v>562</v>
      </c>
      <c r="E221" s="703">
        <v>1</v>
      </c>
      <c r="F221" s="704"/>
      <c r="G221" s="704"/>
      <c r="H221" s="705">
        <f>F221*E221</f>
        <v>0</v>
      </c>
      <c r="I221" s="705">
        <f>G221*E221</f>
        <v>0</v>
      </c>
    </row>
    <row r="222" spans="1:17" s="586" customFormat="1" ht="16.5" thickBot="1" x14ac:dyDescent="0.25">
      <c r="A222" s="606"/>
      <c r="B222" s="607"/>
      <c r="C222" s="706" t="s">
        <v>2568</v>
      </c>
      <c r="D222" s="608"/>
      <c r="E222" s="564"/>
      <c r="F222" s="568"/>
      <c r="G222" s="610"/>
      <c r="H222" s="610"/>
      <c r="I222" s="566"/>
    </row>
    <row r="223" spans="1:17" s="586" customFormat="1" ht="25.5" x14ac:dyDescent="0.2">
      <c r="A223" s="700" t="s">
        <v>2760</v>
      </c>
      <c r="B223" s="701"/>
      <c r="C223" s="702" t="s">
        <v>2761</v>
      </c>
      <c r="D223" s="701"/>
      <c r="E223" s="703">
        <v>20</v>
      </c>
      <c r="F223" s="704"/>
      <c r="G223" s="704"/>
      <c r="H223" s="705">
        <f>F223*E223</f>
        <v>0</v>
      </c>
      <c r="I223" s="705">
        <f t="shared" ref="I223:I234" si="18">G223*E223</f>
        <v>0</v>
      </c>
    </row>
    <row r="224" spans="1:17" s="586" customFormat="1" x14ac:dyDescent="0.2">
      <c r="A224" s="700" t="s">
        <v>2762</v>
      </c>
      <c r="B224" s="701"/>
      <c r="C224" s="702" t="s">
        <v>2627</v>
      </c>
      <c r="D224" s="701" t="s">
        <v>2571</v>
      </c>
      <c r="E224" s="703">
        <v>1</v>
      </c>
      <c r="F224" s="704"/>
      <c r="G224" s="704"/>
      <c r="H224" s="705">
        <f>F224*E224</f>
        <v>0</v>
      </c>
      <c r="I224" s="705">
        <f t="shared" si="18"/>
        <v>0</v>
      </c>
    </row>
    <row r="225" spans="1:14" s="586" customFormat="1" x14ac:dyDescent="0.2">
      <c r="A225" s="700" t="s">
        <v>2763</v>
      </c>
      <c r="B225" s="701"/>
      <c r="C225" s="702" t="s">
        <v>2575</v>
      </c>
      <c r="D225" s="701" t="s">
        <v>2576</v>
      </c>
      <c r="E225" s="703">
        <v>1</v>
      </c>
      <c r="F225" s="704"/>
      <c r="G225" s="704"/>
      <c r="H225" s="705">
        <f>F225*E225</f>
        <v>0</v>
      </c>
      <c r="I225" s="705">
        <f t="shared" si="18"/>
        <v>0</v>
      </c>
    </row>
    <row r="226" spans="1:14" x14ac:dyDescent="0.2">
      <c r="A226" s="700" t="s">
        <v>2764</v>
      </c>
      <c r="B226" s="701"/>
      <c r="C226" s="702" t="s">
        <v>2578</v>
      </c>
      <c r="D226" s="701" t="s">
        <v>2576</v>
      </c>
      <c r="E226" s="703">
        <v>1</v>
      </c>
      <c r="F226" s="704"/>
      <c r="G226" s="704"/>
      <c r="H226" s="705"/>
      <c r="I226" s="705">
        <f t="shared" si="18"/>
        <v>0</v>
      </c>
      <c r="J226" s="542"/>
      <c r="K226" s="542"/>
      <c r="L226" s="542"/>
      <c r="M226" s="542"/>
      <c r="N226" s="542"/>
    </row>
    <row r="227" spans="1:14" s="586" customFormat="1" x14ac:dyDescent="0.2">
      <c r="A227" s="700" t="s">
        <v>2765</v>
      </c>
      <c r="B227" s="701"/>
      <c r="C227" s="702" t="s">
        <v>2603</v>
      </c>
      <c r="D227" s="701" t="s">
        <v>1082</v>
      </c>
      <c r="E227" s="703">
        <v>1</v>
      </c>
      <c r="F227" s="704"/>
      <c r="G227" s="704"/>
      <c r="H227" s="705"/>
      <c r="I227" s="705">
        <f t="shared" si="18"/>
        <v>0</v>
      </c>
      <c r="J227" s="587"/>
      <c r="K227" s="587"/>
      <c r="L227" s="587"/>
      <c r="M227" s="587"/>
      <c r="N227" s="587"/>
    </row>
    <row r="228" spans="1:14" s="586" customFormat="1" x14ac:dyDescent="0.2">
      <c r="A228" s="700" t="s">
        <v>2766</v>
      </c>
      <c r="B228" s="701"/>
      <c r="C228" s="702" t="s">
        <v>2605</v>
      </c>
      <c r="D228" s="701" t="s">
        <v>2576</v>
      </c>
      <c r="E228" s="703">
        <v>1</v>
      </c>
      <c r="F228" s="704"/>
      <c r="G228" s="704"/>
      <c r="H228" s="705"/>
      <c r="I228" s="705">
        <f t="shared" si="18"/>
        <v>0</v>
      </c>
      <c r="J228" s="587"/>
      <c r="K228" s="587"/>
      <c r="L228" s="587"/>
      <c r="M228" s="587"/>
      <c r="N228" s="587"/>
    </row>
    <row r="229" spans="1:14" s="586" customFormat="1" x14ac:dyDescent="0.2">
      <c r="A229" s="700" t="s">
        <v>2767</v>
      </c>
      <c r="B229" s="701"/>
      <c r="C229" s="702" t="s">
        <v>2607</v>
      </c>
      <c r="D229" s="701" t="s">
        <v>2576</v>
      </c>
      <c r="E229" s="703">
        <v>1</v>
      </c>
      <c r="F229" s="704"/>
      <c r="G229" s="704"/>
      <c r="H229" s="705"/>
      <c r="I229" s="705">
        <f t="shared" si="18"/>
        <v>0</v>
      </c>
    </row>
    <row r="230" spans="1:14" s="669" customFormat="1" x14ac:dyDescent="0.2">
      <c r="A230" s="700" t="s">
        <v>2768</v>
      </c>
      <c r="B230" s="701"/>
      <c r="C230" s="702" t="s">
        <v>2582</v>
      </c>
      <c r="D230" s="701" t="s">
        <v>2576</v>
      </c>
      <c r="E230" s="703">
        <v>1</v>
      </c>
      <c r="F230" s="704"/>
      <c r="G230" s="704"/>
      <c r="H230" s="705"/>
      <c r="I230" s="705">
        <f t="shared" si="18"/>
        <v>0</v>
      </c>
    </row>
    <row r="231" spans="1:14" s="586" customFormat="1" x14ac:dyDescent="0.2">
      <c r="A231" s="700" t="s">
        <v>2769</v>
      </c>
      <c r="B231" s="701"/>
      <c r="C231" s="702" t="s">
        <v>2610</v>
      </c>
      <c r="D231" s="701" t="s">
        <v>2576</v>
      </c>
      <c r="E231" s="703">
        <v>1</v>
      </c>
      <c r="F231" s="704"/>
      <c r="G231" s="704"/>
      <c r="H231" s="705"/>
      <c r="I231" s="705">
        <f t="shared" si="18"/>
        <v>0</v>
      </c>
    </row>
    <row r="232" spans="1:14" s="586" customFormat="1" x14ac:dyDescent="0.2">
      <c r="A232" s="700" t="s">
        <v>2770</v>
      </c>
      <c r="B232" s="701"/>
      <c r="C232" s="702" t="s">
        <v>2584</v>
      </c>
      <c r="D232" s="701" t="s">
        <v>2576</v>
      </c>
      <c r="E232" s="703">
        <v>1</v>
      </c>
      <c r="F232" s="704"/>
      <c r="G232" s="704"/>
      <c r="H232" s="705"/>
      <c r="I232" s="705">
        <f t="shared" si="18"/>
        <v>0</v>
      </c>
    </row>
    <row r="233" spans="1:14" s="586" customFormat="1" x14ac:dyDescent="0.2">
      <c r="A233" s="700" t="s">
        <v>2771</v>
      </c>
      <c r="B233" s="701"/>
      <c r="C233" s="702" t="s">
        <v>17</v>
      </c>
      <c r="D233" s="701" t="s">
        <v>2576</v>
      </c>
      <c r="E233" s="703">
        <v>1</v>
      </c>
      <c r="F233" s="704"/>
      <c r="G233" s="704"/>
      <c r="H233" s="705"/>
      <c r="I233" s="705">
        <f t="shared" si="18"/>
        <v>0</v>
      </c>
    </row>
    <row r="234" spans="1:14" s="586" customFormat="1" ht="14.25" thickBot="1" x14ac:dyDescent="0.25">
      <c r="A234" s="700" t="s">
        <v>2772</v>
      </c>
      <c r="B234" s="701"/>
      <c r="C234" s="702" t="s">
        <v>2587</v>
      </c>
      <c r="D234" s="701" t="s">
        <v>2576</v>
      </c>
      <c r="E234" s="703">
        <v>1</v>
      </c>
      <c r="F234" s="704"/>
      <c r="G234" s="704"/>
      <c r="H234" s="705"/>
      <c r="I234" s="705">
        <f t="shared" si="18"/>
        <v>0</v>
      </c>
    </row>
    <row r="235" spans="1:14" s="586" customFormat="1" thickBot="1" x14ac:dyDescent="0.25">
      <c r="A235" s="580"/>
      <c r="B235" s="581"/>
      <c r="C235" s="582" t="s">
        <v>551</v>
      </c>
      <c r="D235" s="583"/>
      <c r="E235" s="582"/>
      <c r="F235" s="614"/>
      <c r="G235" s="614"/>
      <c r="H235" s="614">
        <f>SUM(H211:H234)</f>
        <v>0</v>
      </c>
      <c r="I235" s="614">
        <f>SUM(I211:I234)</f>
        <v>0</v>
      </c>
    </row>
    <row r="236" spans="1:14" s="586" customFormat="1" x14ac:dyDescent="0.2">
      <c r="A236" s="585"/>
      <c r="D236" s="587"/>
      <c r="E236" s="587"/>
      <c r="F236" s="588"/>
      <c r="G236" s="588"/>
      <c r="H236" s="588"/>
      <c r="I236" s="588"/>
    </row>
    <row r="237" spans="1:14" s="586" customFormat="1" ht="14.25" thickBot="1" x14ac:dyDescent="0.25">
      <c r="A237" s="585"/>
      <c r="D237" s="587"/>
      <c r="E237" s="587"/>
      <c r="F237" s="588"/>
      <c r="G237" s="588"/>
      <c r="H237" s="588"/>
      <c r="I237" s="588"/>
    </row>
    <row r="238" spans="1:14" s="586" customFormat="1" ht="14.25" thickBot="1" x14ac:dyDescent="0.25">
      <c r="A238" s="684" t="s">
        <v>899</v>
      </c>
      <c r="B238" s="685"/>
      <c r="C238" s="686" t="s">
        <v>548</v>
      </c>
      <c r="D238" s="686" t="s">
        <v>549</v>
      </c>
      <c r="E238" s="687" t="s">
        <v>2671</v>
      </c>
      <c r="F238" s="688" t="s">
        <v>2498</v>
      </c>
      <c r="G238" s="688" t="s">
        <v>2499</v>
      </c>
      <c r="H238" s="688" t="s">
        <v>2847</v>
      </c>
      <c r="I238" s="689" t="s">
        <v>2848</v>
      </c>
    </row>
    <row r="239" spans="1:14" s="586" customFormat="1" ht="18.75" thickBot="1" x14ac:dyDescent="0.25">
      <c r="A239" s="589" t="s">
        <v>77</v>
      </c>
      <c r="B239" s="635"/>
      <c r="C239" s="533" t="s">
        <v>2773</v>
      </c>
      <c r="D239" s="636"/>
      <c r="E239" s="637"/>
      <c r="F239" s="638"/>
      <c r="G239" s="638"/>
      <c r="H239" s="638"/>
      <c r="I239" s="673"/>
    </row>
    <row r="240" spans="1:14" s="586" customFormat="1" ht="16.5" thickBot="1" x14ac:dyDescent="0.25">
      <c r="A240" s="563"/>
      <c r="B240" s="639"/>
      <c r="C240" s="706" t="s">
        <v>2774</v>
      </c>
      <c r="D240" s="576"/>
      <c r="E240" s="571"/>
      <c r="F240" s="595"/>
      <c r="G240" s="566"/>
      <c r="H240" s="566"/>
      <c r="I240" s="566"/>
    </row>
    <row r="241" spans="1:12" s="586" customFormat="1" ht="38.25" x14ac:dyDescent="0.2">
      <c r="A241" s="700" t="s">
        <v>2775</v>
      </c>
      <c r="B241" s="701"/>
      <c r="C241" s="702" t="s">
        <v>2776</v>
      </c>
      <c r="D241" s="701" t="s">
        <v>562</v>
      </c>
      <c r="E241" s="703">
        <v>1</v>
      </c>
      <c r="F241" s="704"/>
      <c r="G241" s="704"/>
      <c r="H241" s="705"/>
      <c r="I241" s="705">
        <f t="shared" ref="I241:I247" si="19">G241*E241</f>
        <v>0</v>
      </c>
    </row>
    <row r="242" spans="1:12" s="586" customFormat="1" x14ac:dyDescent="0.2">
      <c r="A242" s="700" t="s">
        <v>2777</v>
      </c>
      <c r="B242" s="701"/>
      <c r="C242" s="702" t="s">
        <v>2778</v>
      </c>
      <c r="D242" s="701" t="s">
        <v>562</v>
      </c>
      <c r="E242" s="703">
        <v>1</v>
      </c>
      <c r="F242" s="704"/>
      <c r="G242" s="704"/>
      <c r="H242" s="705">
        <f t="shared" ref="H242:H247" si="20">F242*E242</f>
        <v>0</v>
      </c>
      <c r="I242" s="705">
        <f t="shared" si="19"/>
        <v>0</v>
      </c>
    </row>
    <row r="243" spans="1:12" s="586" customFormat="1" x14ac:dyDescent="0.2">
      <c r="A243" s="700" t="s">
        <v>2779</v>
      </c>
      <c r="B243" s="701"/>
      <c r="C243" s="702" t="s">
        <v>2780</v>
      </c>
      <c r="D243" s="701" t="s">
        <v>562</v>
      </c>
      <c r="E243" s="703">
        <v>1</v>
      </c>
      <c r="F243" s="704"/>
      <c r="G243" s="704"/>
      <c r="H243" s="705">
        <f t="shared" si="20"/>
        <v>0</v>
      </c>
      <c r="I243" s="705">
        <f t="shared" si="19"/>
        <v>0</v>
      </c>
    </row>
    <row r="244" spans="1:12" s="586" customFormat="1" x14ac:dyDescent="0.2">
      <c r="A244" s="700" t="s">
        <v>2781</v>
      </c>
      <c r="B244" s="701"/>
      <c r="C244" s="702" t="s">
        <v>2782</v>
      </c>
      <c r="D244" s="701" t="s">
        <v>562</v>
      </c>
      <c r="E244" s="703">
        <v>4</v>
      </c>
      <c r="F244" s="704"/>
      <c r="G244" s="704"/>
      <c r="H244" s="705">
        <f t="shared" si="20"/>
        <v>0</v>
      </c>
      <c r="I244" s="705">
        <f t="shared" si="19"/>
        <v>0</v>
      </c>
    </row>
    <row r="245" spans="1:12" s="586" customFormat="1" x14ac:dyDescent="0.2">
      <c r="A245" s="700" t="s">
        <v>2783</v>
      </c>
      <c r="B245" s="701"/>
      <c r="C245" s="702" t="s">
        <v>2784</v>
      </c>
      <c r="D245" s="701" t="s">
        <v>562</v>
      </c>
      <c r="E245" s="703">
        <v>1</v>
      </c>
      <c r="F245" s="704"/>
      <c r="G245" s="704"/>
      <c r="H245" s="705">
        <f t="shared" si="20"/>
        <v>0</v>
      </c>
      <c r="I245" s="705">
        <f t="shared" si="19"/>
        <v>0</v>
      </c>
    </row>
    <row r="246" spans="1:12" s="586" customFormat="1" x14ac:dyDescent="0.2">
      <c r="A246" s="700" t="s">
        <v>2785</v>
      </c>
      <c r="B246" s="701"/>
      <c r="C246" s="702" t="s">
        <v>2786</v>
      </c>
      <c r="D246" s="701" t="s">
        <v>562</v>
      </c>
      <c r="E246" s="703">
        <v>2</v>
      </c>
      <c r="F246" s="704"/>
      <c r="G246" s="704"/>
      <c r="H246" s="705">
        <f t="shared" si="20"/>
        <v>0</v>
      </c>
      <c r="I246" s="705">
        <f t="shared" si="19"/>
        <v>0</v>
      </c>
    </row>
    <row r="247" spans="1:12" s="586" customFormat="1" x14ac:dyDescent="0.2">
      <c r="A247" s="700" t="s">
        <v>2787</v>
      </c>
      <c r="B247" s="701"/>
      <c r="C247" s="702" t="s">
        <v>2788</v>
      </c>
      <c r="D247" s="701" t="s">
        <v>562</v>
      </c>
      <c r="E247" s="703">
        <v>6</v>
      </c>
      <c r="F247" s="704"/>
      <c r="G247" s="704"/>
      <c r="H247" s="705">
        <f t="shared" si="20"/>
        <v>0</v>
      </c>
      <c r="I247" s="705">
        <f t="shared" si="19"/>
        <v>0</v>
      </c>
    </row>
    <row r="248" spans="1:12" s="586" customFormat="1" ht="16.5" thickBot="1" x14ac:dyDescent="0.25">
      <c r="A248" s="641"/>
      <c r="B248" s="639"/>
      <c r="C248" s="706" t="s">
        <v>2789</v>
      </c>
      <c r="D248" s="642"/>
      <c r="E248" s="643"/>
      <c r="F248" s="644"/>
      <c r="G248" s="566"/>
      <c r="H248" s="566"/>
      <c r="I248" s="566"/>
    </row>
    <row r="249" spans="1:12" s="586" customFormat="1" x14ac:dyDescent="0.2">
      <c r="A249" s="700" t="s">
        <v>2790</v>
      </c>
      <c r="B249" s="701"/>
      <c r="C249" s="702" t="s">
        <v>2791</v>
      </c>
      <c r="D249" s="701" t="s">
        <v>562</v>
      </c>
      <c r="E249" s="703">
        <v>14</v>
      </c>
      <c r="F249" s="704"/>
      <c r="G249" s="704"/>
      <c r="H249" s="705">
        <f t="shared" ref="H249:H270" si="21">F249*E249</f>
        <v>0</v>
      </c>
      <c r="I249" s="705">
        <f t="shared" ref="I249:I275" si="22">G249*E249</f>
        <v>0</v>
      </c>
    </row>
    <row r="250" spans="1:12" s="586" customFormat="1" x14ac:dyDescent="0.2">
      <c r="A250" s="700" t="s">
        <v>2792</v>
      </c>
      <c r="B250" s="701"/>
      <c r="C250" s="702" t="s">
        <v>2793</v>
      </c>
      <c r="D250" s="701" t="s">
        <v>562</v>
      </c>
      <c r="E250" s="703">
        <v>14</v>
      </c>
      <c r="F250" s="704"/>
      <c r="G250" s="704"/>
      <c r="H250" s="705">
        <f t="shared" si="21"/>
        <v>0</v>
      </c>
      <c r="I250" s="705">
        <f t="shared" si="22"/>
        <v>0</v>
      </c>
    </row>
    <row r="251" spans="1:12" s="586" customFormat="1" x14ac:dyDescent="0.2">
      <c r="A251" s="815" t="s">
        <v>2794</v>
      </c>
      <c r="B251" s="563"/>
      <c r="C251" s="813" t="s">
        <v>3151</v>
      </c>
      <c r="D251" s="814" t="s">
        <v>562</v>
      </c>
      <c r="E251" s="703">
        <v>5</v>
      </c>
      <c r="F251" s="704"/>
      <c r="G251" s="704"/>
      <c r="H251" s="705">
        <f t="shared" ref="H251:H257" si="23">F251*E251</f>
        <v>0</v>
      </c>
      <c r="I251" s="705">
        <f t="shared" ref="I251:I257" si="24">G251*E251</f>
        <v>0</v>
      </c>
      <c r="L251" s="828" t="s">
        <v>3217</v>
      </c>
    </row>
    <row r="252" spans="1:12" s="586" customFormat="1" x14ac:dyDescent="0.2">
      <c r="A252" s="815" t="s">
        <v>2796</v>
      </c>
      <c r="B252" s="563"/>
      <c r="C252" s="813" t="s">
        <v>3152</v>
      </c>
      <c r="D252" s="814" t="s">
        <v>562</v>
      </c>
      <c r="E252" s="703">
        <v>7</v>
      </c>
      <c r="F252" s="704"/>
      <c r="G252" s="704"/>
      <c r="H252" s="705">
        <f t="shared" si="23"/>
        <v>0</v>
      </c>
      <c r="I252" s="705">
        <f t="shared" si="24"/>
        <v>0</v>
      </c>
      <c r="L252" s="828"/>
    </row>
    <row r="253" spans="1:12" s="586" customFormat="1" x14ac:dyDescent="0.2">
      <c r="A253" s="815" t="s">
        <v>2798</v>
      </c>
      <c r="B253" s="563"/>
      <c r="C253" s="813" t="s">
        <v>3153</v>
      </c>
      <c r="D253" s="814" t="s">
        <v>562</v>
      </c>
      <c r="E253" s="703">
        <v>10</v>
      </c>
      <c r="F253" s="704"/>
      <c r="G253" s="704"/>
      <c r="H253" s="705">
        <f t="shared" si="23"/>
        <v>0</v>
      </c>
      <c r="I253" s="705">
        <f t="shared" si="24"/>
        <v>0</v>
      </c>
      <c r="L253" s="828"/>
    </row>
    <row r="254" spans="1:12" s="586" customFormat="1" x14ac:dyDescent="0.2">
      <c r="A254" s="815" t="s">
        <v>2800</v>
      </c>
      <c r="B254" s="563"/>
      <c r="C254" s="813" t="s">
        <v>3154</v>
      </c>
      <c r="D254" s="814" t="s">
        <v>562</v>
      </c>
      <c r="E254" s="703">
        <v>8</v>
      </c>
      <c r="F254" s="704"/>
      <c r="G254" s="704"/>
      <c r="H254" s="705">
        <f t="shared" si="23"/>
        <v>0</v>
      </c>
      <c r="I254" s="705">
        <f t="shared" si="24"/>
        <v>0</v>
      </c>
      <c r="L254" s="828"/>
    </row>
    <row r="255" spans="1:12" s="586" customFormat="1" x14ac:dyDescent="0.2">
      <c r="A255" s="815" t="s">
        <v>2802</v>
      </c>
      <c r="B255" s="563"/>
      <c r="C255" s="813" t="s">
        <v>3155</v>
      </c>
      <c r="D255" s="814" t="s">
        <v>562</v>
      </c>
      <c r="E255" s="703">
        <v>11</v>
      </c>
      <c r="F255" s="704"/>
      <c r="G255" s="704"/>
      <c r="H255" s="705">
        <f t="shared" si="23"/>
        <v>0</v>
      </c>
      <c r="I255" s="705">
        <f t="shared" si="24"/>
        <v>0</v>
      </c>
      <c r="L255" s="828"/>
    </row>
    <row r="256" spans="1:12" s="586" customFormat="1" x14ac:dyDescent="0.2">
      <c r="A256" s="815" t="s">
        <v>2805</v>
      </c>
      <c r="B256" s="563"/>
      <c r="C256" s="813" t="s">
        <v>3156</v>
      </c>
      <c r="D256" s="814" t="s">
        <v>562</v>
      </c>
      <c r="E256" s="703">
        <v>10</v>
      </c>
      <c r="F256" s="704"/>
      <c r="G256" s="704"/>
      <c r="H256" s="705">
        <f t="shared" si="23"/>
        <v>0</v>
      </c>
      <c r="I256" s="705">
        <f t="shared" si="24"/>
        <v>0</v>
      </c>
      <c r="L256" s="828"/>
    </row>
    <row r="257" spans="1:12" s="586" customFormat="1" x14ac:dyDescent="0.2">
      <c r="A257" s="815" t="s">
        <v>2807</v>
      </c>
      <c r="B257" s="563"/>
      <c r="C257" s="813" t="s">
        <v>3157</v>
      </c>
      <c r="D257" s="814" t="s">
        <v>562</v>
      </c>
      <c r="E257" s="703">
        <v>1</v>
      </c>
      <c r="F257" s="704"/>
      <c r="G257" s="704"/>
      <c r="H257" s="705">
        <f t="shared" si="23"/>
        <v>0</v>
      </c>
      <c r="I257" s="705">
        <f t="shared" si="24"/>
        <v>0</v>
      </c>
      <c r="L257" s="828"/>
    </row>
    <row r="258" spans="1:12" s="586" customFormat="1" x14ac:dyDescent="0.2">
      <c r="A258" s="700" t="s">
        <v>2809</v>
      </c>
      <c r="B258" s="701"/>
      <c r="C258" s="702" t="s">
        <v>2795</v>
      </c>
      <c r="D258" s="701" t="s">
        <v>562</v>
      </c>
      <c r="E258" s="703">
        <v>2</v>
      </c>
      <c r="F258" s="704"/>
      <c r="G258" s="704"/>
      <c r="H258" s="705">
        <f t="shared" si="21"/>
        <v>0</v>
      </c>
      <c r="I258" s="705">
        <f t="shared" si="22"/>
        <v>0</v>
      </c>
      <c r="L258" s="829"/>
    </row>
    <row r="259" spans="1:12" s="586" customFormat="1" ht="13.5" customHeight="1" x14ac:dyDescent="0.2">
      <c r="A259" s="700" t="s">
        <v>2811</v>
      </c>
      <c r="B259" s="701"/>
      <c r="C259" s="702" t="s">
        <v>2797</v>
      </c>
      <c r="D259" s="701" t="s">
        <v>562</v>
      </c>
      <c r="E259" s="703">
        <v>8</v>
      </c>
      <c r="F259" s="704"/>
      <c r="G259" s="704"/>
      <c r="H259" s="705">
        <f t="shared" si="21"/>
        <v>0</v>
      </c>
      <c r="I259" s="705">
        <f t="shared" si="22"/>
        <v>0</v>
      </c>
    </row>
    <row r="260" spans="1:12" s="586" customFormat="1" ht="25.5" x14ac:dyDescent="0.2">
      <c r="A260" s="700" t="s">
        <v>2813</v>
      </c>
      <c r="B260" s="701"/>
      <c r="C260" s="702" t="s">
        <v>2799</v>
      </c>
      <c r="D260" s="701" t="s">
        <v>562</v>
      </c>
      <c r="E260" s="703">
        <v>23</v>
      </c>
      <c r="F260" s="704"/>
      <c r="G260" s="704"/>
      <c r="H260" s="705">
        <f t="shared" si="21"/>
        <v>0</v>
      </c>
      <c r="I260" s="705">
        <f t="shared" si="22"/>
        <v>0</v>
      </c>
    </row>
    <row r="261" spans="1:12" s="586" customFormat="1" ht="25.5" x14ac:dyDescent="0.2">
      <c r="A261" s="700" t="s">
        <v>2814</v>
      </c>
      <c r="B261" s="701"/>
      <c r="C261" s="702" t="s">
        <v>2801</v>
      </c>
      <c r="D261" s="701" t="s">
        <v>562</v>
      </c>
      <c r="E261" s="703">
        <v>23</v>
      </c>
      <c r="F261" s="704"/>
      <c r="G261" s="704"/>
      <c r="H261" s="705">
        <f t="shared" si="21"/>
        <v>0</v>
      </c>
      <c r="I261" s="705">
        <f t="shared" si="22"/>
        <v>0</v>
      </c>
    </row>
    <row r="262" spans="1:12" s="586" customFormat="1" ht="38.25" x14ac:dyDescent="0.2">
      <c r="A262" s="700" t="s">
        <v>2816</v>
      </c>
      <c r="B262" s="701"/>
      <c r="C262" s="702" t="s">
        <v>2803</v>
      </c>
      <c r="D262" s="701" t="s">
        <v>562</v>
      </c>
      <c r="E262" s="703">
        <v>12</v>
      </c>
      <c r="F262" s="704"/>
      <c r="G262" s="704"/>
      <c r="H262" s="705">
        <f t="shared" si="21"/>
        <v>0</v>
      </c>
      <c r="I262" s="705">
        <f t="shared" si="22"/>
        <v>0</v>
      </c>
    </row>
    <row r="263" spans="1:12" s="586" customFormat="1" ht="16.5" thickBot="1" x14ac:dyDescent="0.25">
      <c r="A263" s="563"/>
      <c r="B263" s="640"/>
      <c r="C263" s="706" t="s">
        <v>2804</v>
      </c>
      <c r="D263" s="564"/>
      <c r="E263" s="568"/>
      <c r="F263" s="566"/>
      <c r="G263" s="566"/>
      <c r="H263" s="566">
        <f t="shared" si="21"/>
        <v>0</v>
      </c>
      <c r="I263" s="566">
        <f t="shared" si="22"/>
        <v>0</v>
      </c>
    </row>
    <row r="264" spans="1:12" s="586" customFormat="1" x14ac:dyDescent="0.2">
      <c r="A264" s="700" t="s">
        <v>2819</v>
      </c>
      <c r="B264" s="701"/>
      <c r="C264" s="702" t="s">
        <v>2806</v>
      </c>
      <c r="D264" s="701" t="s">
        <v>562</v>
      </c>
      <c r="E264" s="782">
        <v>4</v>
      </c>
      <c r="F264" s="704"/>
      <c r="G264" s="704"/>
      <c r="H264" s="705">
        <f t="shared" si="21"/>
        <v>0</v>
      </c>
      <c r="I264" s="705">
        <f t="shared" si="22"/>
        <v>0</v>
      </c>
    </row>
    <row r="265" spans="1:12" s="586" customFormat="1" x14ac:dyDescent="0.2">
      <c r="A265" s="700" t="s">
        <v>2821</v>
      </c>
      <c r="B265" s="701"/>
      <c r="C265" s="702" t="s">
        <v>2808</v>
      </c>
      <c r="D265" s="701" t="s">
        <v>897</v>
      </c>
      <c r="E265" s="782">
        <v>50</v>
      </c>
      <c r="F265" s="704"/>
      <c r="G265" s="704"/>
      <c r="H265" s="705">
        <f t="shared" si="21"/>
        <v>0</v>
      </c>
      <c r="I265" s="705">
        <f t="shared" si="22"/>
        <v>0</v>
      </c>
    </row>
    <row r="266" spans="1:12" s="586" customFormat="1" ht="25.5" x14ac:dyDescent="0.2">
      <c r="A266" s="700" t="s">
        <v>2824</v>
      </c>
      <c r="B266" s="701"/>
      <c r="C266" s="702" t="s">
        <v>2810</v>
      </c>
      <c r="D266" s="701" t="s">
        <v>897</v>
      </c>
      <c r="E266" s="782">
        <v>1700</v>
      </c>
      <c r="F266" s="704"/>
      <c r="G266" s="704"/>
      <c r="H266" s="705">
        <f t="shared" si="21"/>
        <v>0</v>
      </c>
      <c r="I266" s="705">
        <f t="shared" si="22"/>
        <v>0</v>
      </c>
    </row>
    <row r="267" spans="1:12" s="586" customFormat="1" x14ac:dyDescent="0.2">
      <c r="A267" s="700" t="s">
        <v>2826</v>
      </c>
      <c r="B267" s="701"/>
      <c r="C267" s="702" t="s">
        <v>2812</v>
      </c>
      <c r="D267" s="701" t="s">
        <v>897</v>
      </c>
      <c r="E267" s="703">
        <v>4</v>
      </c>
      <c r="F267" s="704"/>
      <c r="G267" s="704"/>
      <c r="H267" s="705">
        <f t="shared" si="21"/>
        <v>0</v>
      </c>
      <c r="I267" s="705">
        <f t="shared" si="22"/>
        <v>0</v>
      </c>
    </row>
    <row r="268" spans="1:12" s="586" customFormat="1" ht="16.5" thickBot="1" x14ac:dyDescent="0.25">
      <c r="A268" s="563"/>
      <c r="B268" s="640"/>
      <c r="C268" s="706" t="s">
        <v>2568</v>
      </c>
      <c r="D268" s="564"/>
      <c r="E268" s="568"/>
      <c r="F268" s="566"/>
      <c r="G268" s="566"/>
      <c r="H268" s="566">
        <f t="shared" si="21"/>
        <v>0</v>
      </c>
      <c r="I268" s="566">
        <f t="shared" si="22"/>
        <v>0</v>
      </c>
    </row>
    <row r="269" spans="1:12" s="586" customFormat="1" x14ac:dyDescent="0.2">
      <c r="A269" s="700" t="s">
        <v>3162</v>
      </c>
      <c r="B269" s="701"/>
      <c r="C269" s="702" t="s">
        <v>2817</v>
      </c>
      <c r="D269" s="701" t="s">
        <v>2818</v>
      </c>
      <c r="E269" s="703">
        <v>2</v>
      </c>
      <c r="F269" s="704"/>
      <c r="G269" s="704"/>
      <c r="H269" s="705">
        <f t="shared" si="21"/>
        <v>0</v>
      </c>
      <c r="I269" s="705">
        <f t="shared" si="22"/>
        <v>0</v>
      </c>
    </row>
    <row r="270" spans="1:12" s="586" customFormat="1" x14ac:dyDescent="0.2">
      <c r="A270" s="700" t="s">
        <v>3163</v>
      </c>
      <c r="B270" s="701"/>
      <c r="C270" s="702" t="s">
        <v>2820</v>
      </c>
      <c r="D270" s="701" t="s">
        <v>2815</v>
      </c>
      <c r="E270" s="703">
        <v>5</v>
      </c>
      <c r="F270" s="704"/>
      <c r="G270" s="704"/>
      <c r="H270" s="705">
        <f t="shared" si="21"/>
        <v>0</v>
      </c>
      <c r="I270" s="705">
        <f t="shared" si="22"/>
        <v>0</v>
      </c>
    </row>
    <row r="271" spans="1:12" s="586" customFormat="1" x14ac:dyDescent="0.2">
      <c r="A271" s="700" t="s">
        <v>3164</v>
      </c>
      <c r="B271" s="701"/>
      <c r="C271" s="702" t="s">
        <v>2822</v>
      </c>
      <c r="D271" s="701" t="s">
        <v>2823</v>
      </c>
      <c r="E271" s="703">
        <v>10</v>
      </c>
      <c r="F271" s="704"/>
      <c r="G271" s="704"/>
      <c r="H271" s="705"/>
      <c r="I271" s="705">
        <f t="shared" si="22"/>
        <v>0</v>
      </c>
    </row>
    <row r="272" spans="1:12" s="586" customFormat="1" x14ac:dyDescent="0.2">
      <c r="A272" s="700" t="s">
        <v>3165</v>
      </c>
      <c r="B272" s="701"/>
      <c r="C272" s="702" t="s">
        <v>2825</v>
      </c>
      <c r="D272" s="701" t="s">
        <v>2815</v>
      </c>
      <c r="E272" s="703">
        <v>1</v>
      </c>
      <c r="F272" s="704"/>
      <c r="G272" s="704"/>
      <c r="H272" s="705"/>
      <c r="I272" s="705">
        <f t="shared" si="22"/>
        <v>0</v>
      </c>
    </row>
    <row r="273" spans="1:14" s="586" customFormat="1" x14ac:dyDescent="0.2">
      <c r="A273" s="700" t="s">
        <v>3166</v>
      </c>
      <c r="B273" s="701"/>
      <c r="C273" s="702" t="s">
        <v>2827</v>
      </c>
      <c r="D273" s="701" t="s">
        <v>2815</v>
      </c>
      <c r="E273" s="703">
        <v>20</v>
      </c>
      <c r="F273" s="704"/>
      <c r="G273" s="704"/>
      <c r="H273" s="705"/>
      <c r="I273" s="705">
        <f t="shared" si="22"/>
        <v>0</v>
      </c>
    </row>
    <row r="274" spans="1:14" s="586" customFormat="1" x14ac:dyDescent="0.2">
      <c r="A274" s="700" t="s">
        <v>3167</v>
      </c>
      <c r="B274" s="701"/>
      <c r="C274" s="702" t="s">
        <v>2828</v>
      </c>
      <c r="D274" s="701" t="s">
        <v>2815</v>
      </c>
      <c r="E274" s="703">
        <v>20</v>
      </c>
      <c r="F274" s="704"/>
      <c r="G274" s="704"/>
      <c r="H274" s="705"/>
      <c r="I274" s="705">
        <f t="shared" si="22"/>
        <v>0</v>
      </c>
    </row>
    <row r="275" spans="1:14" s="586" customFormat="1" x14ac:dyDescent="0.2">
      <c r="A275" s="700" t="s">
        <v>3168</v>
      </c>
      <c r="B275" s="701"/>
      <c r="C275" s="702" t="s">
        <v>2829</v>
      </c>
      <c r="D275" s="701" t="s">
        <v>2815</v>
      </c>
      <c r="E275" s="703">
        <v>20</v>
      </c>
      <c r="F275" s="704"/>
      <c r="G275" s="704"/>
      <c r="H275" s="705"/>
      <c r="I275" s="705">
        <f t="shared" si="22"/>
        <v>0</v>
      </c>
    </row>
    <row r="276" spans="1:14" x14ac:dyDescent="0.2">
      <c r="A276" s="645"/>
      <c r="B276" s="646"/>
      <c r="C276" s="647" t="s">
        <v>551</v>
      </c>
      <c r="D276" s="648"/>
      <c r="E276" s="648"/>
      <c r="F276" s="649"/>
      <c r="G276" s="649"/>
      <c r="H276" s="649">
        <f>SUM(H240:H275)</f>
        <v>0</v>
      </c>
      <c r="I276" s="649">
        <f>SUM(I240:I275)</f>
        <v>0</v>
      </c>
      <c r="J276" s="542"/>
      <c r="K276" s="542"/>
      <c r="L276" s="542"/>
      <c r="M276" s="542"/>
      <c r="N276" s="542"/>
    </row>
    <row r="277" spans="1:14" x14ac:dyDescent="0.2">
      <c r="A277" s="585"/>
      <c r="B277" s="586"/>
      <c r="C277" s="586"/>
      <c r="D277" s="587"/>
      <c r="E277" s="587"/>
      <c r="F277" s="588"/>
      <c r="G277" s="588"/>
      <c r="H277" s="588"/>
      <c r="I277" s="588"/>
      <c r="J277" s="542"/>
      <c r="K277" s="542"/>
      <c r="L277" s="542"/>
      <c r="M277" s="542"/>
      <c r="N277" s="542"/>
    </row>
    <row r="278" spans="1:14" thickBot="1" x14ac:dyDescent="0.25">
      <c r="A278" s="586"/>
      <c r="B278" s="586"/>
      <c r="C278" s="586"/>
      <c r="D278" s="587"/>
      <c r="E278" s="586"/>
      <c r="F278" s="630"/>
      <c r="G278" s="630"/>
      <c r="H278" s="630"/>
      <c r="I278" s="630"/>
      <c r="J278" s="542"/>
      <c r="K278" s="542"/>
      <c r="L278" s="542"/>
      <c r="M278" s="542"/>
      <c r="N278" s="542"/>
    </row>
    <row r="279" spans="1:14" ht="14.25" thickBot="1" x14ac:dyDescent="0.25">
      <c r="A279" s="684" t="s">
        <v>899</v>
      </c>
      <c r="B279" s="685" t="s">
        <v>2588</v>
      </c>
      <c r="C279" s="686" t="s">
        <v>548</v>
      </c>
      <c r="D279" s="686" t="s">
        <v>549</v>
      </c>
      <c r="E279" s="687"/>
      <c r="F279" s="688" t="s">
        <v>2498</v>
      </c>
      <c r="G279" s="688" t="s">
        <v>2499</v>
      </c>
      <c r="H279" s="688" t="s">
        <v>2847</v>
      </c>
      <c r="I279" s="689" t="s">
        <v>2848</v>
      </c>
      <c r="J279" s="542"/>
      <c r="K279" s="542"/>
      <c r="L279" s="542"/>
      <c r="M279" s="542"/>
      <c r="N279" s="542"/>
    </row>
    <row r="280" spans="1:14" ht="18.75" thickBot="1" x14ac:dyDescent="0.25">
      <c r="A280" s="601">
        <v>12</v>
      </c>
      <c r="B280" s="624"/>
      <c r="C280" s="533" t="s">
        <v>2830</v>
      </c>
      <c r="D280" s="625"/>
      <c r="E280" s="626"/>
      <c r="F280" s="627"/>
      <c r="G280" s="627"/>
      <c r="H280" s="627"/>
      <c r="I280" s="671"/>
      <c r="J280" s="542"/>
      <c r="K280" s="542"/>
      <c r="L280" s="542"/>
      <c r="M280" s="542"/>
      <c r="N280" s="542"/>
    </row>
    <row r="281" spans="1:14" x14ac:dyDescent="0.2">
      <c r="A281" s="700" t="s">
        <v>2831</v>
      </c>
      <c r="B281" s="701"/>
      <c r="C281" s="702" t="s">
        <v>2832</v>
      </c>
      <c r="D281" s="701" t="s">
        <v>897</v>
      </c>
      <c r="E281" s="703">
        <v>350</v>
      </c>
      <c r="F281" s="704"/>
      <c r="G281" s="704"/>
      <c r="H281" s="705">
        <f t="shared" ref="H281:H286" si="25">F281*E281</f>
        <v>0</v>
      </c>
      <c r="I281" s="705">
        <f t="shared" ref="I281:I286" si="26">G281*E281</f>
        <v>0</v>
      </c>
      <c r="J281" s="542"/>
      <c r="K281" s="542"/>
      <c r="L281" s="542"/>
      <c r="M281" s="542"/>
      <c r="N281" s="542"/>
    </row>
    <row r="282" spans="1:14" x14ac:dyDescent="0.2">
      <c r="A282" s="700" t="s">
        <v>2833</v>
      </c>
      <c r="B282" s="701"/>
      <c r="C282" s="702" t="s">
        <v>2834</v>
      </c>
      <c r="D282" s="701" t="s">
        <v>897</v>
      </c>
      <c r="E282" s="703">
        <v>300</v>
      </c>
      <c r="F282" s="704"/>
      <c r="G282" s="704"/>
      <c r="H282" s="705">
        <f t="shared" si="25"/>
        <v>0</v>
      </c>
      <c r="I282" s="705">
        <f t="shared" si="26"/>
        <v>0</v>
      </c>
      <c r="J282" s="542"/>
      <c r="K282" s="542"/>
      <c r="L282" s="542"/>
      <c r="M282" s="542"/>
      <c r="N282" s="542"/>
    </row>
    <row r="283" spans="1:14" x14ac:dyDescent="0.2">
      <c r="A283" s="700" t="s">
        <v>2835</v>
      </c>
      <c r="B283" s="701"/>
      <c r="C283" s="702" t="s">
        <v>2836</v>
      </c>
      <c r="D283" s="701" t="s">
        <v>897</v>
      </c>
      <c r="E283" s="703">
        <v>200</v>
      </c>
      <c r="F283" s="704"/>
      <c r="G283" s="704"/>
      <c r="H283" s="705">
        <f t="shared" si="25"/>
        <v>0</v>
      </c>
      <c r="I283" s="705">
        <f t="shared" si="26"/>
        <v>0</v>
      </c>
      <c r="J283" s="542"/>
      <c r="K283" s="542"/>
      <c r="L283" s="542"/>
      <c r="M283" s="542"/>
      <c r="N283" s="542"/>
    </row>
    <row r="284" spans="1:14" x14ac:dyDescent="0.2">
      <c r="A284" s="700" t="s">
        <v>2837</v>
      </c>
      <c r="B284" s="701"/>
      <c r="C284" s="702" t="s">
        <v>2838</v>
      </c>
      <c r="D284" s="701" t="s">
        <v>897</v>
      </c>
      <c r="E284" s="703">
        <v>60</v>
      </c>
      <c r="F284" s="704"/>
      <c r="G284" s="704"/>
      <c r="H284" s="705">
        <f t="shared" si="25"/>
        <v>0</v>
      </c>
      <c r="I284" s="705">
        <f t="shared" si="26"/>
        <v>0</v>
      </c>
      <c r="J284" s="542"/>
      <c r="K284" s="542"/>
      <c r="L284" s="542"/>
      <c r="M284" s="542"/>
      <c r="N284" s="542"/>
    </row>
    <row r="285" spans="1:14" x14ac:dyDescent="0.2">
      <c r="A285" s="700" t="s">
        <v>2839</v>
      </c>
      <c r="B285" s="701"/>
      <c r="C285" s="702" t="s">
        <v>2627</v>
      </c>
      <c r="D285" s="701" t="s">
        <v>2571</v>
      </c>
      <c r="E285" s="703">
        <v>1</v>
      </c>
      <c r="F285" s="704"/>
      <c r="G285" s="704"/>
      <c r="H285" s="705">
        <f t="shared" si="25"/>
        <v>0</v>
      </c>
      <c r="I285" s="705">
        <f t="shared" si="26"/>
        <v>0</v>
      </c>
    </row>
    <row r="286" spans="1:14" x14ac:dyDescent="0.2">
      <c r="A286" s="700" t="s">
        <v>2840</v>
      </c>
      <c r="B286" s="701"/>
      <c r="C286" s="702" t="s">
        <v>2575</v>
      </c>
      <c r="D286" s="701" t="s">
        <v>2576</v>
      </c>
      <c r="E286" s="703">
        <v>1</v>
      </c>
      <c r="F286" s="704"/>
      <c r="G286" s="704"/>
      <c r="H286" s="705">
        <f t="shared" si="25"/>
        <v>0</v>
      </c>
      <c r="I286" s="705">
        <f t="shared" si="26"/>
        <v>0</v>
      </c>
    </row>
    <row r="287" spans="1:14" x14ac:dyDescent="0.2">
      <c r="A287" s="700" t="s">
        <v>2841</v>
      </c>
      <c r="B287" s="701"/>
      <c r="C287" s="702" t="s">
        <v>2584</v>
      </c>
      <c r="D287" s="701" t="s">
        <v>2576</v>
      </c>
      <c r="E287" s="703">
        <v>1</v>
      </c>
      <c r="F287" s="704"/>
      <c r="G287" s="704"/>
      <c r="H287" s="705"/>
      <c r="I287" s="705">
        <f>G287*E287</f>
        <v>0</v>
      </c>
    </row>
    <row r="288" spans="1:14" x14ac:dyDescent="0.2">
      <c r="A288" s="700" t="s">
        <v>2842</v>
      </c>
      <c r="B288" s="701"/>
      <c r="C288" s="702" t="s">
        <v>17</v>
      </c>
      <c r="D288" s="701" t="s">
        <v>2576</v>
      </c>
      <c r="E288" s="703">
        <v>1</v>
      </c>
      <c r="F288" s="704"/>
      <c r="G288" s="704"/>
      <c r="H288" s="705"/>
      <c r="I288" s="705">
        <f>G288*E288</f>
        <v>0</v>
      </c>
    </row>
    <row r="289" spans="1:9" ht="14.25" thickBot="1" x14ac:dyDescent="0.25">
      <c r="A289" s="700" t="s">
        <v>2843</v>
      </c>
      <c r="B289" s="701"/>
      <c r="C289" s="702" t="s">
        <v>2587</v>
      </c>
      <c r="D289" s="701" t="s">
        <v>2576</v>
      </c>
      <c r="E289" s="703">
        <v>1</v>
      </c>
      <c r="F289" s="704"/>
      <c r="G289" s="704"/>
      <c r="H289" s="705"/>
      <c r="I289" s="705">
        <f>G289*E289</f>
        <v>0</v>
      </c>
    </row>
    <row r="290" spans="1:9" thickBot="1" x14ac:dyDescent="0.25">
      <c r="A290" s="596"/>
      <c r="B290" s="628"/>
      <c r="C290" s="599" t="s">
        <v>551</v>
      </c>
      <c r="D290" s="598"/>
      <c r="E290" s="599"/>
      <c r="F290" s="629"/>
      <c r="G290" s="629"/>
      <c r="H290" s="629">
        <f>SUM(H281:H289)</f>
        <v>0</v>
      </c>
      <c r="I290" s="672">
        <f>SUM(I281:I289)</f>
        <v>0</v>
      </c>
    </row>
    <row r="292" spans="1:9" ht="14.25" thickBot="1" x14ac:dyDescent="0.25"/>
    <row r="293" spans="1:9" ht="16.5" thickBot="1" x14ac:dyDescent="0.25">
      <c r="C293" s="575" t="s">
        <v>2844</v>
      </c>
    </row>
    <row r="294" spans="1:9" ht="38.25" x14ac:dyDescent="0.2">
      <c r="C294" s="586" t="s">
        <v>2845</v>
      </c>
    </row>
    <row r="295" spans="1:9" ht="25.5" x14ac:dyDescent="0.2">
      <c r="C295" s="586" t="s">
        <v>2846</v>
      </c>
    </row>
  </sheetData>
  <mergeCells count="1">
    <mergeCell ref="H4:I4"/>
  </mergeCells>
  <pageMargins left="0.70866141732283472" right="0.70866141732283472" top="0.78740157480314965" bottom="0.78740157480314965" header="0.31496062992125984" footer="0.31496062992125984"/>
  <pageSetup paperSize="9" scale="61" fitToHeight="0" orientation="portrait" blackAndWhite="1" r:id="rId1"/>
  <headerFooter>
    <oddHeader>&amp;A</oddHeader>
    <oddFooter>Stránka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11</vt:i4>
      </vt:variant>
    </vt:vector>
  </HeadingPairs>
  <TitlesOfParts>
    <vt:vector size="22" baseType="lpstr">
      <vt:lpstr>KRYCÍ LIST</vt:lpstr>
      <vt:lpstr>REKAPITULACE</vt:lpstr>
      <vt:lpstr>rozpočet</vt:lpstr>
      <vt:lpstr> TABULKY VÝROBKŮ</vt:lpstr>
      <vt:lpstr>SANITA</vt:lpstr>
      <vt:lpstr>TOPENÍ</vt:lpstr>
      <vt:lpstr>VZT</vt:lpstr>
      <vt:lpstr>ELEKTRO</vt:lpstr>
      <vt:lpstr>SLABOPROUD</vt:lpstr>
      <vt:lpstr>VEŘEJNÉ OSVĚTLENÍ</vt:lpstr>
      <vt:lpstr>MAR</vt:lpstr>
      <vt:lpstr>' TABULKY VÝROBKŮ'!Oblast_tisku</vt:lpstr>
      <vt:lpstr>ELEKTRO!Oblast_tisku</vt:lpstr>
      <vt:lpstr>'KRYCÍ LIST'!Oblast_tisku</vt:lpstr>
      <vt:lpstr>MAR!Oblast_tisku</vt:lpstr>
      <vt:lpstr>REKAPITULACE!Oblast_tisku</vt:lpstr>
      <vt:lpstr>rozpočet!Oblast_tisku</vt:lpstr>
      <vt:lpstr>SANITA!Oblast_tisku</vt:lpstr>
      <vt:lpstr>SLABOPROUD!Oblast_tisku</vt:lpstr>
      <vt:lpstr>TOPENÍ!Oblast_tisku</vt:lpstr>
      <vt:lpstr>'VEŘEJNÉ OSVĚTLENÍ'!Oblast_tisku</vt:lpstr>
      <vt:lpstr>VZT!Oblast_tisku</vt:lpstr>
    </vt:vector>
  </TitlesOfParts>
  <Company>SECHOVEC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Sechovec</dc:creator>
  <cp:lastModifiedBy>Václav Škarda</cp:lastModifiedBy>
  <cp:lastPrinted>2016-01-13T11:23:27Z</cp:lastPrinted>
  <dcterms:created xsi:type="dcterms:W3CDTF">2004-04-14T16:58:11Z</dcterms:created>
  <dcterms:modified xsi:type="dcterms:W3CDTF">2016-04-13T15:01:29Z</dcterms:modified>
</cp:coreProperties>
</file>